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Évaluation" sheetId="1" state="visible" r:id="rId1"/>
    <sheet xmlns:r="http://schemas.openxmlformats.org/officeDocument/2006/relationships" name="Résumé" sheetId="2" state="visible" r:id="rId2"/>
  </sheets>
  <definedNames>
    <definedName name="TCO_cisco">'Évaluation'!$E$50</definedName>
    <definedName name="TOTAL_cisco">'Évaluation'!$F$69</definedName>
    <definedName name="BASE_cisco">'Évaluation'!$F$70</definedName>
    <definedName name="NORM_cisco">'Évaluation'!$F$71</definedName>
    <definedName name="ST_A_cisco">'Évaluation'!$F$12</definedName>
    <definedName name="ST_B_cisco">'Évaluation'!$F$21</definedName>
    <definedName name="ST_C_cisco">'Évaluation'!$F$26</definedName>
    <definedName name="ST_D_cisco">'Évaluation'!$F$32</definedName>
    <definedName name="ST_E_cisco">'Évaluation'!$F$40</definedName>
    <definedName name="ST_F_cisco">'Évaluation'!$F$48</definedName>
    <definedName name="ST_G_cisco">'Évaluation'!$F$54</definedName>
    <definedName name="ST_H_cisco">'Évaluation'!$F$61</definedName>
    <definedName name="ST_Z_cisco">'Évaluation'!$F$68</definedName>
    <definedName name="TCO_palo">'Évaluation'!$G$50</definedName>
    <definedName name="TOTAL_palo">'Évaluation'!$H$69</definedName>
    <definedName name="BASE_palo">'Évaluation'!$H$70</definedName>
    <definedName name="NORM_palo">'Évaluation'!$H$71</definedName>
    <definedName name="ST_A_palo">'Évaluation'!$H$12</definedName>
    <definedName name="ST_B_palo">'Évaluation'!$H$21</definedName>
    <definedName name="ST_C_palo">'Évaluation'!$H$26</definedName>
    <definedName name="ST_D_palo">'Évaluation'!$H$32</definedName>
    <definedName name="ST_E_palo">'Évaluation'!$H$40</definedName>
    <definedName name="ST_F_palo">'Évaluation'!$H$48</definedName>
    <definedName name="ST_G_palo">'Évaluation'!$H$54</definedName>
    <definedName name="ST_H_palo">'Évaluation'!$H$61</definedName>
    <definedName name="ST_Z_palo">'Évaluation'!$H$68</definedName>
    <definedName name="TCO_fortinet">'Évaluation'!$I$50</definedName>
    <definedName name="TOTAL_fortinet">'Évaluation'!$J$69</definedName>
    <definedName name="BASE_fortinet">'Évaluation'!$J$70</definedName>
    <definedName name="NORM_fortinet">'Évaluation'!$J$71</definedName>
    <definedName name="ST_A_fortinet">'Évaluation'!$J$12</definedName>
    <definedName name="ST_B_fortinet">'Évaluation'!$J$21</definedName>
    <definedName name="ST_C_fortinet">'Évaluation'!$J$26</definedName>
    <definedName name="ST_D_fortinet">'Évaluation'!$J$32</definedName>
    <definedName name="ST_E_fortinet">'Évaluation'!$J$40</definedName>
    <definedName name="ST_F_fortinet">'Évaluation'!$J$48</definedName>
    <definedName name="ST_G_fortinet">'Évaluation'!$J$54</definedName>
    <definedName name="ST_H_fortinet">'Évaluation'!$J$61</definedName>
    <definedName name="ST_Z_fortinet">'Évaluation'!$J$68</definedName>
    <definedName name="TCO_check">'Évaluation'!$K$50</definedName>
    <definedName name="TOTAL_check">'Évaluation'!$L$69</definedName>
    <definedName name="BASE_check">'Évaluation'!$L$70</definedName>
    <definedName name="NORM_check">'Évaluation'!$L$71</definedName>
    <definedName name="ST_A_check">'Évaluation'!$L$12</definedName>
    <definedName name="ST_B_check">'Évaluation'!$L$21</definedName>
    <definedName name="ST_C_check">'Évaluation'!$L$26</definedName>
    <definedName name="ST_D_check">'Évaluation'!$L$32</definedName>
    <definedName name="ST_E_check">'Évaluation'!$L$40</definedName>
    <definedName name="ST_F_check">'Évaluation'!$L$48</definedName>
    <definedName name="ST_G_check">'Évaluation'!$L$54</definedName>
    <definedName name="ST_H_check">'Évaluation'!$L$61</definedName>
    <definedName name="ST_Z_check">'Évaluation'!$L$68</definedName>
    <definedName name="TCO_juniper">'Évaluation'!$M$50</definedName>
    <definedName name="TOTAL_juniper">'Évaluation'!$N$69</definedName>
    <definedName name="BASE_juniper">'Évaluation'!$N$70</definedName>
    <definedName name="NORM_juniper">'Évaluation'!$N$71</definedName>
    <definedName name="ST_A_juniper">'Évaluation'!$N$12</definedName>
    <definedName name="ST_B_juniper">'Évaluation'!$N$21</definedName>
    <definedName name="ST_C_juniper">'Évaluation'!$N$26</definedName>
    <definedName name="ST_D_juniper">'Évaluation'!$N$32</definedName>
    <definedName name="ST_E_juniper">'Évaluation'!$N$40</definedName>
    <definedName name="ST_F_juniper">'Évaluation'!$N$48</definedName>
    <definedName name="ST_G_juniper">'Évaluation'!$N$54</definedName>
    <definedName name="ST_H_juniper">'Évaluation'!$N$61</definedName>
    <definedName name="ST_Z_juniper">'Évaluation'!$N$68</definedName>
    <definedName name="_xlnm.Print_Titles" localSheetId="0">'Évaluation'!$1:$5</definedName>
  </definedNames>
  <calcPr calcId="124519" fullCalcOnLoad="1"/>
</workbook>
</file>

<file path=xl/styles.xml><?xml version="1.0" encoding="utf-8"?>
<styleSheet xmlns="http://schemas.openxmlformats.org/spreadsheetml/2006/main">
  <numFmts count="4">
    <numFmt numFmtId="164" formatCode="0.##&quot;%&quot;"/>
    <numFmt numFmtId="165" formatCode="0.##"/>
    <numFmt numFmtId="166" formatCode="#,##0 &quot;€&quot;"/>
    <numFmt numFmtId="167" formatCode="0.0&quot;%&quot;"/>
  </numFmts>
  <fonts count="81">
    <font>
      <name val="Calibri"/>
      <family val="2"/>
      <color theme="1"/>
      <sz val="11"/>
      <scheme val="minor"/>
    </font>
    <font>
      <name val="Calibri"/>
      <b val="1"/>
      <color rgb="00FFFFFF"/>
      <sz val="13"/>
    </font>
    <font>
      <name val="Calibri"/>
      <color rgb="006B6A67"/>
      <sz val="8"/>
    </font>
    <font>
      <name val="Calibri"/>
      <b val="1"/>
      <color rgb="001A1917"/>
      <sz val="10"/>
    </font>
    <font>
      <name val="Calibri"/>
      <b val="1"/>
      <color rgb="00FFFFFF"/>
      <sz val="9"/>
    </font>
    <font>
      <name val="Calibri"/>
      <b val="1"/>
      <color rgb="00FFFFFF"/>
      <sz val="8"/>
    </font>
    <font>
      <name val="Calibri"/>
      <b val="1"/>
      <color rgb="00185FA5"/>
      <sz val="10"/>
    </font>
    <font>
      <name val="Calibri"/>
      <i val="1"/>
      <color rgb="00AAAAAA"/>
      <sz val="9"/>
    </font>
    <font>
      <name val="Calibri"/>
      <b val="1"/>
      <color rgb="00555555"/>
      <sz val="9"/>
    </font>
    <font>
      <name val="Calibri"/>
      <color rgb="001A1917"/>
      <sz val="10"/>
    </font>
    <font>
      <name val="Calibri"/>
      <color rgb="006B6A67"/>
      <sz val="10"/>
    </font>
    <font>
      <name val="Calibri"/>
      <b val="1"/>
      <color rgb="001BA0D7"/>
      <sz val="12"/>
    </font>
    <font>
      <name val="Calibri"/>
      <color rgb="00444444"/>
      <sz val="10"/>
    </font>
    <font>
      <name val="Calibri"/>
      <color rgb="00999999"/>
      <sz val="8"/>
    </font>
    <font>
      <name val="Calibri"/>
      <b val="1"/>
      <color rgb="00FA582D"/>
      <sz val="12"/>
    </font>
    <font>
      <name val="Calibri"/>
      <b val="1"/>
      <color rgb="00EE2222"/>
      <sz val="12"/>
    </font>
    <font>
      <name val="Calibri"/>
      <b val="1"/>
      <color rgb="00CC0000"/>
      <sz val="12"/>
    </font>
    <font>
      <name val="Calibri"/>
      <b val="1"/>
      <color rgb="0050A320"/>
      <sz val="12"/>
    </font>
    <font>
      <name val="Calibri"/>
      <b val="1"/>
      <color rgb="00185FA5"/>
      <sz val="9"/>
    </font>
    <font>
      <name val="Calibri"/>
      <b val="1"/>
      <color rgb="00185FA5"/>
      <sz val="8"/>
    </font>
    <font>
      <name val="Calibri"/>
      <b val="1"/>
      <color rgb="001BA0D7"/>
      <sz val="11"/>
    </font>
    <font>
      <name val="Calibri"/>
      <b val="1"/>
      <color rgb="00FA582D"/>
      <sz val="11"/>
    </font>
    <font>
      <name val="Calibri"/>
      <b val="1"/>
      <color rgb="00EE2222"/>
      <sz val="11"/>
    </font>
    <font>
      <name val="Calibri"/>
      <b val="1"/>
      <color rgb="00CC0000"/>
      <sz val="11"/>
    </font>
    <font>
      <name val="Calibri"/>
      <b val="1"/>
      <color rgb="0050A320"/>
      <sz val="11"/>
    </font>
    <font>
      <name val="Calibri"/>
      <b val="1"/>
      <color rgb="000F6E56"/>
      <sz val="10"/>
    </font>
    <font>
      <name val="Calibri"/>
      <b val="1"/>
      <color rgb="000F6E56"/>
      <sz val="9"/>
    </font>
    <font>
      <name val="Calibri"/>
      <b val="1"/>
      <color rgb="000F6E56"/>
      <sz val="8"/>
    </font>
    <font>
      <name val="Calibri"/>
      <b val="1"/>
      <color rgb="00993556"/>
      <sz val="10"/>
    </font>
    <font>
      <name val="Calibri"/>
      <b val="1"/>
      <color rgb="00993556"/>
      <sz val="9"/>
    </font>
    <font>
      <name val="Calibri"/>
      <b val="1"/>
      <color rgb="00993556"/>
      <sz val="8"/>
    </font>
    <font>
      <name val="Calibri"/>
      <b val="1"/>
      <color rgb="00854F0B"/>
      <sz val="10"/>
    </font>
    <font>
      <name val="Calibri"/>
      <b val="1"/>
      <color rgb="00854F0B"/>
      <sz val="9"/>
    </font>
    <font>
      <name val="Calibri"/>
      <b val="1"/>
      <color rgb="00854F0B"/>
      <sz val="8"/>
    </font>
    <font>
      <name val="Calibri"/>
      <b val="1"/>
      <color rgb="00534AB7"/>
      <sz val="10"/>
    </font>
    <font>
      <name val="Calibri"/>
      <b val="1"/>
      <color rgb="00534AB7"/>
      <sz val="9"/>
    </font>
    <font>
      <name val="Calibri"/>
      <b val="1"/>
      <color rgb="00534AB7"/>
      <sz val="8"/>
    </font>
    <font>
      <name val="Calibri"/>
      <b val="1"/>
      <color rgb="00A32D2D"/>
      <sz val="10"/>
    </font>
    <font>
      <name val="Calibri"/>
      <b val="1"/>
      <color rgb="00A32D2D"/>
      <sz val="9"/>
    </font>
    <font>
      <name val="Calibri"/>
      <b val="1"/>
      <color rgb="00A32D2D"/>
      <sz val="8"/>
    </font>
    <font>
      <name val="Calibri"/>
      <b val="1"/>
      <color rgb="005F5E5A"/>
      <sz val="10"/>
    </font>
    <font>
      <name val="Calibri"/>
      <b val="1"/>
      <color rgb="001A1917"/>
      <sz val="9"/>
    </font>
    <font>
      <name val="Calibri"/>
      <b val="1"/>
      <color rgb="008A6A00"/>
      <sz val="8"/>
    </font>
    <font>
      <name val="Calibri"/>
      <b val="1"/>
      <color rgb="001BA0D7"/>
      <sz val="10"/>
    </font>
    <font>
      <name val="Calibri"/>
      <b val="1"/>
      <color rgb="00FA582D"/>
      <sz val="10"/>
    </font>
    <font>
      <name val="Calibri"/>
      <b val="1"/>
      <color rgb="00EE2222"/>
      <sz val="10"/>
    </font>
    <font>
      <name val="Calibri"/>
      <b val="1"/>
      <color rgb="00CC0000"/>
      <sz val="10"/>
    </font>
    <font>
      <name val="Calibri"/>
      <b val="1"/>
      <color rgb="0050A320"/>
      <sz val="10"/>
    </font>
    <font>
      <name val="Calibri"/>
      <b val="1"/>
      <color rgb="005F5E5A"/>
      <sz val="9"/>
    </font>
    <font>
      <name val="Calibri"/>
      <b val="1"/>
      <color rgb="005F5E5A"/>
      <sz val="8"/>
    </font>
    <font>
      <name val="Calibri"/>
      <b val="1"/>
      <color rgb="001A7B7B"/>
      <sz val="10"/>
    </font>
    <font>
      <name val="Calibri"/>
      <b val="1"/>
      <color rgb="001A7B7B"/>
      <sz val="9"/>
    </font>
    <font>
      <name val="Calibri"/>
      <b val="1"/>
      <color rgb="001A7B7B"/>
      <sz val="8"/>
    </font>
    <font>
      <name val="Calibri"/>
      <b val="1"/>
      <color rgb="006B6A67"/>
      <sz val="10"/>
    </font>
    <font>
      <name val="Calibri"/>
      <b val="1"/>
      <color rgb="006B6A67"/>
      <sz val="9"/>
    </font>
    <font>
      <name val="Calibri"/>
      <b val="1"/>
      <color rgb="006B6A67"/>
      <sz val="8"/>
    </font>
    <font>
      <name val="Calibri"/>
      <b val="1"/>
      <color rgb="00FFFFFF"/>
      <sz val="12"/>
    </font>
    <font>
      <name val="Calibri"/>
      <b val="1"/>
      <color rgb="001BA0D7"/>
      <sz val="14"/>
    </font>
    <font>
      <name val="Calibri"/>
      <b val="1"/>
      <color rgb="00FA582D"/>
      <sz val="14"/>
    </font>
    <font>
      <name val="Calibri"/>
      <b val="1"/>
      <color rgb="00EE2222"/>
      <sz val="14"/>
    </font>
    <font>
      <name val="Calibri"/>
      <b val="1"/>
      <color rgb="00CC0000"/>
      <sz val="14"/>
    </font>
    <font>
      <name val="Calibri"/>
      <b val="1"/>
      <color rgb="0050A320"/>
      <sz val="14"/>
    </font>
    <font>
      <name val="Calibri"/>
      <b val="1"/>
      <color rgb="00FFFFFF"/>
      <sz val="14"/>
    </font>
    <font>
      <name val="Calibri"/>
      <b val="1"/>
      <color rgb="00FFFFFF"/>
      <sz val="11"/>
    </font>
    <font>
      <name val="Calibri"/>
      <color rgb="00185FA5"/>
      <sz val="10"/>
    </font>
    <font>
      <name val="Calibri"/>
      <color rgb="00666666"/>
      <sz val="9"/>
    </font>
    <font>
      <name val="Calibri"/>
      <color rgb="000F6E56"/>
      <sz val="10"/>
    </font>
    <font>
      <name val="Calibri"/>
      <color rgb="00993556"/>
      <sz val="10"/>
    </font>
    <font>
      <name val="Calibri"/>
      <color rgb="00854F0B"/>
      <sz val="10"/>
    </font>
    <font>
      <name val="Calibri"/>
      <color rgb="00534AB7"/>
      <sz val="10"/>
    </font>
    <font>
      <name val="Calibri"/>
      <color rgb="00A32D2D"/>
      <sz val="10"/>
    </font>
    <font>
      <name val="Calibri"/>
      <color rgb="005F5E5A"/>
      <sz val="10"/>
    </font>
    <font>
      <name val="Calibri"/>
      <color rgb="001A7B7B"/>
      <sz val="10"/>
    </font>
    <font>
      <name val="Calibri"/>
      <b val="1"/>
      <color rgb="00FFFFFF"/>
      <sz val="10"/>
    </font>
    <font>
      <name val="Calibri"/>
      <b val="1"/>
      <color rgb="00444444"/>
      <sz val="11"/>
    </font>
    <font>
      <name val="Calibri"/>
      <b val="1"/>
      <color rgb="001A1917"/>
      <sz val="11"/>
    </font>
    <font>
      <name val="Calibri"/>
      <b val="1"/>
      <color rgb="001A1917"/>
      <sz val="12"/>
    </font>
    <font>
      <name val="Calibri"/>
      <color rgb="00666666"/>
      <sz val="10"/>
    </font>
    <font>
      <name val="Calibri"/>
      <color rgb="00444444"/>
      <sz val="11"/>
    </font>
    <font>
      <name val="Calibri"/>
      <color rgb="001A1917"/>
      <sz val="11"/>
    </font>
    <font>
      <name val="Calibri"/>
      <color rgb="001A1917"/>
      <sz val="12"/>
    </font>
  </fonts>
  <fills count="33">
    <fill>
      <patternFill/>
    </fill>
    <fill>
      <patternFill patternType="gray125"/>
    </fill>
    <fill>
      <patternFill patternType="solid">
        <fgColor rgb="001A1917"/>
      </patternFill>
    </fill>
    <fill>
      <patternFill patternType="solid">
        <fgColor rgb="00F4F3F0"/>
      </patternFill>
    </fill>
    <fill>
      <patternFill patternType="solid">
        <fgColor rgb="00FFFDE7"/>
      </patternFill>
    </fill>
    <fill>
      <patternFill patternType="solid">
        <fgColor rgb="00FFFFFF"/>
      </patternFill>
    </fill>
    <fill>
      <patternFill patternType="solid">
        <fgColor rgb="002C2C2C"/>
      </patternFill>
    </fill>
    <fill>
      <patternFill patternType="solid">
        <fgColor rgb="001BA0D7"/>
      </patternFill>
    </fill>
    <fill>
      <patternFill patternType="solid">
        <fgColor rgb="00FA582D"/>
      </patternFill>
    </fill>
    <fill>
      <patternFill patternType="solid">
        <fgColor rgb="00EE2222"/>
      </patternFill>
    </fill>
    <fill>
      <patternFill patternType="solid">
        <fgColor rgb="00CC0000"/>
      </patternFill>
    </fill>
    <fill>
      <patternFill patternType="solid">
        <fgColor rgb="0050A320"/>
      </patternFill>
    </fill>
    <fill>
      <patternFill patternType="solid">
        <fgColor rgb="00DAEAF7"/>
      </patternFill>
    </fill>
    <fill>
      <patternFill patternType="solid">
        <fgColor rgb="00FFFFF8"/>
      </patternFill>
    </fill>
    <fill>
      <patternFill patternType="solid">
        <fgColor rgb="00E8F6FC"/>
      </patternFill>
    </fill>
    <fill>
      <patternFill patternType="solid">
        <fgColor rgb="00FEF0EB"/>
      </patternFill>
    </fill>
    <fill>
      <patternFill patternType="solid">
        <fgColor rgb="00FEE8E8"/>
      </patternFill>
    </fill>
    <fill>
      <patternFill patternType="solid">
        <fgColor rgb="00FAEAEA"/>
      </patternFill>
    </fill>
    <fill>
      <patternFill patternType="solid">
        <fgColor rgb="00EDF6E6"/>
      </patternFill>
    </fill>
    <fill>
      <patternFill patternType="solid">
        <fgColor rgb="00EDEDEB"/>
      </patternFill>
    </fill>
    <fill>
      <patternFill patternType="solid">
        <fgColor rgb="00D5EFE6"/>
      </patternFill>
    </fill>
    <fill>
      <patternFill patternType="solid">
        <fgColor rgb="00F7E0EA"/>
      </patternFill>
    </fill>
    <fill>
      <patternFill patternType="solid">
        <fgColor rgb="00F5E5CC"/>
      </patternFill>
    </fill>
    <fill>
      <patternFill patternType="solid">
        <fgColor rgb="00E7E5FC"/>
      </patternFill>
    </fill>
    <fill>
      <patternFill patternType="solid">
        <fgColor rgb="00F9DEDE"/>
      </patternFill>
    </fill>
    <fill>
      <patternFill patternType="solid">
        <fgColor rgb="00ECEAE2"/>
      </patternFill>
    </fill>
    <fill>
      <patternFill patternType="solid">
        <fgColor rgb="00FFF3C4"/>
      </patternFill>
    </fill>
    <fill>
      <patternFill patternType="solid">
        <fgColor rgb="00D9EEEE"/>
      </patternFill>
    </fill>
    <fill>
      <patternFill patternType="solid">
        <fgColor rgb="00EFEDE8"/>
      </patternFill>
    </fill>
    <fill>
      <patternFill patternType="solid">
        <fgColor rgb="0034506B"/>
      </patternFill>
    </fill>
    <fill>
      <patternFill patternType="solid">
        <fgColor rgb="00F8F7F4"/>
      </patternFill>
    </fill>
    <fill>
      <patternFill patternType="solid">
        <fgColor rgb="003A3A3A"/>
      </patternFill>
    </fill>
    <fill>
      <patternFill patternType="solid">
        <fgColor rgb="00FFF9C4"/>
      </patternFill>
    </fill>
  </fills>
  <borders count="8">
    <border>
      <left/>
      <right/>
      <top/>
      <bottom/>
      <diagonal/>
    </border>
    <border>
      <left style="thin">
        <color rgb="00CCCCCC"/>
      </left>
      <right style="thin">
        <color rgb="00CCCCCC"/>
      </right>
      <top style="thin">
        <color rgb="00CCCCCC"/>
      </top>
      <bottom style="thin">
        <color rgb="00CCCCCC"/>
      </bottom>
    </border>
    <border>
      <left style="medium">
        <color rgb="00AAAAAA"/>
      </left>
      <right style="thin">
        <color rgb="00CCCCCC"/>
      </right>
      <top style="medium">
        <color rgb="00AAAAAA"/>
      </top>
      <bottom style="medium">
        <color rgb="00AAAAAA"/>
      </bottom>
    </border>
    <border>
      <left style="thin">
        <color rgb="00CCCCCC"/>
      </left>
      <right style="medium">
        <color rgb="00AAAAAA"/>
      </right>
      <top style="medium">
        <color rgb="00AAAAAA"/>
      </top>
      <bottom style="medium">
        <color rgb="00AAAAAA"/>
      </bottom>
    </border>
    <border>
      <left style="medium">
        <color rgb="00AAAAAA"/>
      </left>
      <right style="medium">
        <color rgb="00AAAAAA"/>
      </right>
      <top style="medium">
        <color rgb="00AAAAAA"/>
      </top>
      <bottom style="medium">
        <color rgb="00AAAAAA"/>
      </bottom>
    </border>
    <border>
      <left style="medium">
        <color rgb="00AAAAAA"/>
      </left>
      <right style="thin">
        <color rgb="00CCCCCC"/>
      </right>
      <top style="thin">
        <color rgb="00CCCCCC"/>
      </top>
      <bottom style="thin">
        <color rgb="00CCCCCC"/>
      </bottom>
    </border>
    <border>
      <left style="thin">
        <color rgb="00CCCCCC"/>
      </left>
      <right style="medium">
        <color rgb="00AAAAAA"/>
      </right>
      <top style="thin">
        <color rgb="00CCCCCC"/>
      </top>
      <bottom style="thin">
        <color rgb="00CCCCCC"/>
      </bottom>
    </border>
    <border>
      <left style="thin">
        <color rgb="00CCCCCC"/>
      </left>
      <right style="thin">
        <color rgb="00CCCCCC"/>
      </right>
      <top style="medium">
        <color rgb="00AAAAAA"/>
      </top>
      <bottom style="medium">
        <color rgb="00AAAAAA"/>
      </bottom>
    </border>
  </borders>
  <cellStyleXfs count="1">
    <xf numFmtId="0" fontId="0" fillId="0" borderId="0"/>
  </cellStyleXfs>
  <cellXfs count="171">
    <xf numFmtId="0" fontId="0" fillId="0" borderId="0" pivotButton="0" quotePrefix="0" xfId="0"/>
    <xf numFmtId="0" fontId="1" fillId="2" borderId="1" applyAlignment="1" pivotButton="0" quotePrefix="0" xfId="0">
      <alignment horizontal="center" vertical="center"/>
    </xf>
    <xf numFmtId="0" fontId="2" fillId="3" borderId="0" applyAlignment="1" pivotButton="0" quotePrefix="0" xfId="0">
      <alignment horizontal="center" vertical="center"/>
    </xf>
    <xf numFmtId="0" fontId="3" fillId="0" borderId="0" applyAlignment="1" pivotButton="0" quotePrefix="0" xfId="0">
      <alignment horizontal="right" vertical="center"/>
    </xf>
    <xf numFmtId="0" fontId="0" fillId="4" borderId="2" pivotButton="0" quotePrefix="0" xfId="0"/>
    <xf numFmtId="0" fontId="0" fillId="0" borderId="3" pivotButton="0" quotePrefix="0" xfId="0"/>
    <xf numFmtId="0" fontId="0" fillId="4" borderId="4" pivotButton="0" quotePrefix="0" xfId="0"/>
    <xf numFmtId="0" fontId="0" fillId="5" borderId="0" pivotButton="0" quotePrefix="0" xfId="0"/>
    <xf numFmtId="0" fontId="4" fillId="6"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8" borderId="1" applyAlignment="1" pivotButton="0" quotePrefix="0" xfId="0">
      <alignment horizontal="center" vertical="center" wrapText="1"/>
    </xf>
    <xf numFmtId="0" fontId="4" fillId="9" borderId="1" applyAlignment="1" pivotButton="0" quotePrefix="0" xfId="0">
      <alignment horizontal="center" vertical="center" wrapText="1"/>
    </xf>
    <xf numFmtId="0" fontId="4" fillId="10" borderId="1" applyAlignment="1" pivotButton="0" quotePrefix="0" xfId="0">
      <alignment horizontal="center" vertical="center" wrapText="1"/>
    </xf>
    <xf numFmtId="0" fontId="4" fillId="11" borderId="1" applyAlignment="1" pivotButton="0" quotePrefix="0" xfId="0">
      <alignment horizontal="center" vertical="center" wrapText="1"/>
    </xf>
    <xf numFmtId="0" fontId="5" fillId="7" borderId="1" applyAlignment="1" pivotButton="0" quotePrefix="0" xfId="0">
      <alignment horizontal="center" vertical="center" wrapText="1"/>
    </xf>
    <xf numFmtId="0" fontId="5" fillId="8" borderId="1" applyAlignment="1" pivotButton="0" quotePrefix="0" xfId="0">
      <alignment horizontal="center" vertical="center" wrapText="1"/>
    </xf>
    <xf numFmtId="0" fontId="5" fillId="9" borderId="1" applyAlignment="1" pivotButton="0" quotePrefix="0" xfId="0">
      <alignment horizontal="center" vertical="center" wrapText="1"/>
    </xf>
    <xf numFmtId="0" fontId="5" fillId="10" borderId="1" applyAlignment="1" pivotButton="0" quotePrefix="0" xfId="0">
      <alignment horizontal="center" vertical="center" wrapText="1"/>
    </xf>
    <xf numFmtId="0" fontId="5" fillId="11" borderId="1" applyAlignment="1" pivotButton="0" quotePrefix="0" xfId="0">
      <alignment horizontal="center" vertical="center" wrapText="1"/>
    </xf>
    <xf numFmtId="0" fontId="6" fillId="12" borderId="1" applyAlignment="1" pivotButton="0" quotePrefix="0" xfId="0">
      <alignment horizontal="left" vertical="center"/>
    </xf>
    <xf numFmtId="0" fontId="6" fillId="12" borderId="1" applyAlignment="1" pivotButton="0" quotePrefix="0" xfId="0">
      <alignment horizontal="center" vertical="center"/>
    </xf>
    <xf numFmtId="0" fontId="0" fillId="12" borderId="1" pivotButton="0" quotePrefix="0" xfId="0"/>
    <xf numFmtId="0" fontId="7" fillId="0" borderId="1" applyAlignment="1" pivotButton="0" quotePrefix="0" xfId="0">
      <alignment horizontal="center" vertical="center"/>
    </xf>
    <xf numFmtId="0" fontId="8" fillId="0" borderId="1" applyAlignment="1" pivotButton="0" quotePrefix="0" xfId="0">
      <alignment horizontal="center" vertical="center"/>
    </xf>
    <xf numFmtId="0" fontId="9" fillId="0" borderId="1" applyAlignment="1" pivotButton="0" quotePrefix="0" xfId="0">
      <alignment horizontal="left" vertical="center" wrapText="1"/>
    </xf>
    <xf numFmtId="164" fontId="10" fillId="0" borderId="1" applyAlignment="1" pivotButton="0" quotePrefix="0" xfId="0">
      <alignment horizontal="center" vertical="center"/>
    </xf>
    <xf numFmtId="0" fontId="11" fillId="13" borderId="5" applyAlignment="1" pivotButton="0" quotePrefix="0" xfId="0">
      <alignment horizontal="center" vertical="center"/>
    </xf>
    <xf numFmtId="2" fontId="12" fillId="14" borderId="1" applyAlignment="1" pivotButton="0" quotePrefix="0" xfId="0">
      <alignment horizontal="center" vertical="center"/>
    </xf>
    <xf numFmtId="0" fontId="14" fillId="13" borderId="5" applyAlignment="1" pivotButton="0" quotePrefix="0" xfId="0">
      <alignment horizontal="center" vertical="center"/>
    </xf>
    <xf numFmtId="2" fontId="12" fillId="15" borderId="1" applyAlignment="1" pivotButton="0" quotePrefix="0" xfId="0">
      <alignment horizontal="center" vertical="center"/>
    </xf>
    <xf numFmtId="0" fontId="15" fillId="13" borderId="5" applyAlignment="1" pivotButton="0" quotePrefix="0" xfId="0">
      <alignment horizontal="center" vertical="center"/>
    </xf>
    <xf numFmtId="2" fontId="12" fillId="16" borderId="1" applyAlignment="1" pivotButton="0" quotePrefix="0" xfId="0">
      <alignment horizontal="center" vertical="center"/>
    </xf>
    <xf numFmtId="0" fontId="16" fillId="13" borderId="5" applyAlignment="1" pivotButton="0" quotePrefix="0" xfId="0">
      <alignment horizontal="center" vertical="center"/>
    </xf>
    <xf numFmtId="2" fontId="12" fillId="17" borderId="1" applyAlignment="1" pivotButton="0" quotePrefix="0" xfId="0">
      <alignment horizontal="center" vertical="center"/>
    </xf>
    <xf numFmtId="0" fontId="17" fillId="13" borderId="5" applyAlignment="1" pivotButton="0" quotePrefix="0" xfId="0">
      <alignment horizontal="center" vertical="center"/>
    </xf>
    <xf numFmtId="2" fontId="12" fillId="18" borderId="6" applyAlignment="1" pivotButton="0" quotePrefix="0" xfId="0">
      <alignment horizontal="center" vertical="center"/>
    </xf>
    <xf numFmtId="165" fontId="13" fillId="0" borderId="0" pivotButton="0" quotePrefix="0" xfId="0"/>
    <xf numFmtId="0" fontId="18" fillId="19" borderId="1" applyAlignment="1" pivotButton="0" quotePrefix="0" xfId="0">
      <alignment horizontal="right" vertical="center"/>
    </xf>
    <xf numFmtId="0" fontId="19" fillId="19" borderId="1" applyAlignment="1" pivotButton="0" quotePrefix="0" xfId="0">
      <alignment horizontal="center" vertical="center"/>
    </xf>
    <xf numFmtId="0" fontId="0" fillId="19" borderId="1" pivotButton="0" quotePrefix="0" xfId="0"/>
    <xf numFmtId="2" fontId="20" fillId="19" borderId="1" applyAlignment="1" pivotButton="0" quotePrefix="0" xfId="0">
      <alignment horizontal="center" vertical="center"/>
    </xf>
    <xf numFmtId="2" fontId="21" fillId="19" borderId="1" applyAlignment="1" pivotButton="0" quotePrefix="0" xfId="0">
      <alignment horizontal="center" vertical="center"/>
    </xf>
    <xf numFmtId="2" fontId="22" fillId="19" borderId="1" applyAlignment="1" pivotButton="0" quotePrefix="0" xfId="0">
      <alignment horizontal="center" vertical="center"/>
    </xf>
    <xf numFmtId="2" fontId="23" fillId="19" borderId="1" applyAlignment="1" pivotButton="0" quotePrefix="0" xfId="0">
      <alignment horizontal="center" vertical="center"/>
    </xf>
    <xf numFmtId="2" fontId="24" fillId="19" borderId="1" applyAlignment="1" pivotButton="0" quotePrefix="0" xfId="0">
      <alignment horizontal="center" vertical="center"/>
    </xf>
    <xf numFmtId="0" fontId="25" fillId="20" borderId="1" applyAlignment="1" pivotButton="0" quotePrefix="0" xfId="0">
      <alignment horizontal="left" vertical="center"/>
    </xf>
    <xf numFmtId="0" fontId="25" fillId="20" borderId="1" applyAlignment="1" pivotButton="0" quotePrefix="0" xfId="0">
      <alignment horizontal="center" vertical="center"/>
    </xf>
    <xf numFmtId="0" fontId="0" fillId="20" borderId="1" pivotButton="0" quotePrefix="0" xfId="0"/>
    <xf numFmtId="0" fontId="26" fillId="19" borderId="1" applyAlignment="1" pivotButton="0" quotePrefix="0" xfId="0">
      <alignment horizontal="right" vertical="center"/>
    </xf>
    <xf numFmtId="0" fontId="27" fillId="19" borderId="1" applyAlignment="1" pivotButton="0" quotePrefix="0" xfId="0">
      <alignment horizontal="center" vertical="center"/>
    </xf>
    <xf numFmtId="0" fontId="28" fillId="21" borderId="1" applyAlignment="1" pivotButton="0" quotePrefix="0" xfId="0">
      <alignment horizontal="left" vertical="center"/>
    </xf>
    <xf numFmtId="0" fontId="28" fillId="21" borderId="1" applyAlignment="1" pivotButton="0" quotePrefix="0" xfId="0">
      <alignment horizontal="center" vertical="center"/>
    </xf>
    <xf numFmtId="0" fontId="0" fillId="21" borderId="1" pivotButton="0" quotePrefix="0" xfId="0"/>
    <xf numFmtId="0" fontId="29" fillId="19" borderId="1" applyAlignment="1" pivotButton="0" quotePrefix="0" xfId="0">
      <alignment horizontal="right" vertical="center"/>
    </xf>
    <xf numFmtId="0" fontId="30" fillId="19" borderId="1" applyAlignment="1" pivotButton="0" quotePrefix="0" xfId="0">
      <alignment horizontal="center" vertical="center"/>
    </xf>
    <xf numFmtId="0" fontId="31" fillId="22" borderId="1" applyAlignment="1" pivotButton="0" quotePrefix="0" xfId="0">
      <alignment horizontal="left" vertical="center"/>
    </xf>
    <xf numFmtId="0" fontId="31" fillId="22" borderId="1" applyAlignment="1" pivotButton="0" quotePrefix="0" xfId="0">
      <alignment horizontal="center" vertical="center"/>
    </xf>
    <xf numFmtId="0" fontId="0" fillId="22" borderId="1" pivotButton="0" quotePrefix="0" xfId="0"/>
    <xf numFmtId="0" fontId="32" fillId="19" borderId="1" applyAlignment="1" pivotButton="0" quotePrefix="0" xfId="0">
      <alignment horizontal="right" vertical="center"/>
    </xf>
    <xf numFmtId="0" fontId="33" fillId="19" borderId="1" applyAlignment="1" pivotButton="0" quotePrefix="0" xfId="0">
      <alignment horizontal="center" vertical="center"/>
    </xf>
    <xf numFmtId="0" fontId="34" fillId="23" borderId="1" applyAlignment="1" pivotButton="0" quotePrefix="0" xfId="0">
      <alignment horizontal="left" vertical="center"/>
    </xf>
    <xf numFmtId="0" fontId="34" fillId="23" borderId="1" applyAlignment="1" pivotButton="0" quotePrefix="0" xfId="0">
      <alignment horizontal="center" vertical="center"/>
    </xf>
    <xf numFmtId="0" fontId="0" fillId="23" borderId="1" pivotButton="0" quotePrefix="0" xfId="0"/>
    <xf numFmtId="0" fontId="35" fillId="19" borderId="1" applyAlignment="1" pivotButton="0" quotePrefix="0" xfId="0">
      <alignment horizontal="right" vertical="center"/>
    </xf>
    <xf numFmtId="0" fontId="36" fillId="19" borderId="1" applyAlignment="1" pivotButton="0" quotePrefix="0" xfId="0">
      <alignment horizontal="center" vertical="center"/>
    </xf>
    <xf numFmtId="0" fontId="37" fillId="24" borderId="1" applyAlignment="1" pivotButton="0" quotePrefix="0" xfId="0">
      <alignment horizontal="left" vertical="center"/>
    </xf>
    <xf numFmtId="0" fontId="37" fillId="24" borderId="1" applyAlignment="1" pivotButton="0" quotePrefix="0" xfId="0">
      <alignment horizontal="center" vertical="center"/>
    </xf>
    <xf numFmtId="0" fontId="0" fillId="24" borderId="1" pivotButton="0" quotePrefix="0" xfId="0"/>
    <xf numFmtId="0" fontId="38" fillId="19" borderId="1" applyAlignment="1" pivotButton="0" quotePrefix="0" xfId="0">
      <alignment horizontal="right" vertical="center"/>
    </xf>
    <xf numFmtId="0" fontId="39" fillId="19" borderId="1" applyAlignment="1" pivotButton="0" quotePrefix="0" xfId="0">
      <alignment horizontal="center" vertical="center"/>
    </xf>
    <xf numFmtId="0" fontId="40" fillId="25" borderId="1" applyAlignment="1" pivotButton="0" quotePrefix="0" xfId="0">
      <alignment horizontal="left" vertical="center"/>
    </xf>
    <xf numFmtId="0" fontId="40" fillId="25" borderId="1" applyAlignment="1" pivotButton="0" quotePrefix="0" xfId="0">
      <alignment horizontal="center" vertical="center"/>
    </xf>
    <xf numFmtId="0" fontId="0" fillId="25" borderId="1" pivotButton="0" quotePrefix="0" xfId="0"/>
    <xf numFmtId="0" fontId="41" fillId="26" borderId="1" applyAlignment="1" pivotButton="0" quotePrefix="0" xfId="0">
      <alignment horizontal="right" vertical="center"/>
    </xf>
    <xf numFmtId="0" fontId="42" fillId="26" borderId="1" applyAlignment="1" pivotButton="0" quotePrefix="0" xfId="0">
      <alignment horizontal="center" vertical="center"/>
    </xf>
    <xf numFmtId="166" fontId="43" fillId="26" borderId="5" applyAlignment="1" pivotButton="0" quotePrefix="0" xfId="0">
      <alignment horizontal="center" vertical="center"/>
    </xf>
    <xf numFmtId="0" fontId="0" fillId="26" borderId="1" pivotButton="0" quotePrefix="0" xfId="0"/>
    <xf numFmtId="166" fontId="44" fillId="26" borderId="5" applyAlignment="1" pivotButton="0" quotePrefix="0" xfId="0">
      <alignment horizontal="center" vertical="center"/>
    </xf>
    <xf numFmtId="166" fontId="45" fillId="26" borderId="5" applyAlignment="1" pivotButton="0" quotePrefix="0" xfId="0">
      <alignment horizontal="center" vertical="center"/>
    </xf>
    <xf numFmtId="166" fontId="46" fillId="26" borderId="5" applyAlignment="1" pivotButton="0" quotePrefix="0" xfId="0">
      <alignment horizontal="center" vertical="center"/>
    </xf>
    <xf numFmtId="166" fontId="47" fillId="26" borderId="5" applyAlignment="1" pivotButton="0" quotePrefix="0" xfId="0">
      <alignment horizontal="center" vertical="center"/>
    </xf>
    <xf numFmtId="0" fontId="48" fillId="19" borderId="1" applyAlignment="1" pivotButton="0" quotePrefix="0" xfId="0">
      <alignment horizontal="right" vertical="center"/>
    </xf>
    <xf numFmtId="0" fontId="49" fillId="19" borderId="1" applyAlignment="1" pivotButton="0" quotePrefix="0" xfId="0">
      <alignment horizontal="center" vertical="center"/>
    </xf>
    <xf numFmtId="0" fontId="50" fillId="27" borderId="1" applyAlignment="1" pivotButton="0" quotePrefix="0" xfId="0">
      <alignment horizontal="left" vertical="center"/>
    </xf>
    <xf numFmtId="0" fontId="50" fillId="27" borderId="1" applyAlignment="1" pivotButton="0" quotePrefix="0" xfId="0">
      <alignment horizontal="center" vertical="center"/>
    </xf>
    <xf numFmtId="0" fontId="0" fillId="27" borderId="1" pivotButton="0" quotePrefix="0" xfId="0"/>
    <xf numFmtId="0" fontId="51" fillId="19" borderId="1" applyAlignment="1" pivotButton="0" quotePrefix="0" xfId="0">
      <alignment horizontal="right" vertical="center"/>
    </xf>
    <xf numFmtId="0" fontId="52" fillId="19" borderId="1" applyAlignment="1" pivotButton="0" quotePrefix="0" xfId="0">
      <alignment horizontal="center" vertical="center"/>
    </xf>
    <xf numFmtId="0" fontId="53" fillId="28" borderId="1" applyAlignment="1" pivotButton="0" quotePrefix="0" xfId="0">
      <alignment horizontal="left" vertical="center"/>
    </xf>
    <xf numFmtId="0" fontId="53" fillId="28" borderId="1" applyAlignment="1" pivotButton="0" quotePrefix="0" xfId="0">
      <alignment horizontal="center" vertical="center"/>
    </xf>
    <xf numFmtId="0" fontId="0" fillId="28" borderId="1" pivotButton="0" quotePrefix="0" xfId="0"/>
    <xf numFmtId="0" fontId="54" fillId="19" borderId="1" applyAlignment="1" pivotButton="0" quotePrefix="0" xfId="0">
      <alignment horizontal="right" vertical="center"/>
    </xf>
    <xf numFmtId="0" fontId="55" fillId="19" borderId="1" applyAlignment="1" pivotButton="0" quotePrefix="0" xfId="0">
      <alignment horizontal="center" vertical="center"/>
    </xf>
    <xf numFmtId="0" fontId="56" fillId="2" borderId="1" applyAlignment="1" pivotButton="0" quotePrefix="0" xfId="0">
      <alignment horizontal="right" vertical="center"/>
    </xf>
    <xf numFmtId="0" fontId="5" fillId="2" borderId="1" applyAlignment="1" pivotButton="0" quotePrefix="0" xfId="0">
      <alignment horizontal="center" vertical="center"/>
    </xf>
    <xf numFmtId="0" fontId="0" fillId="2" borderId="1" pivotButton="0" quotePrefix="0" xfId="0"/>
    <xf numFmtId="2" fontId="57" fillId="2" borderId="2" applyAlignment="1" pivotButton="0" quotePrefix="0" xfId="0">
      <alignment horizontal="center" vertical="center"/>
    </xf>
    <xf numFmtId="2" fontId="58" fillId="2" borderId="7" applyAlignment="1" pivotButton="0" quotePrefix="0" xfId="0">
      <alignment horizontal="center" vertical="center"/>
    </xf>
    <xf numFmtId="2" fontId="59" fillId="2" borderId="7" applyAlignment="1" pivotButton="0" quotePrefix="0" xfId="0">
      <alignment horizontal="center" vertical="center"/>
    </xf>
    <xf numFmtId="2" fontId="60" fillId="2" borderId="7" applyAlignment="1" pivotButton="0" quotePrefix="0" xfId="0">
      <alignment horizontal="center" vertical="center"/>
    </xf>
    <xf numFmtId="2" fontId="61" fillId="2" borderId="3" applyAlignment="1" pivotButton="0" quotePrefix="0" xfId="0">
      <alignment horizontal="center" vertical="center"/>
    </xf>
    <xf numFmtId="165" fontId="43" fillId="19" borderId="1" applyAlignment="1" pivotButton="0" quotePrefix="0" xfId="0">
      <alignment horizontal="center" vertical="center"/>
    </xf>
    <xf numFmtId="165" fontId="44" fillId="19" borderId="1" applyAlignment="1" pivotButton="0" quotePrefix="0" xfId="0">
      <alignment horizontal="center" vertical="center"/>
    </xf>
    <xf numFmtId="165" fontId="45" fillId="19" borderId="1" applyAlignment="1" pivotButton="0" quotePrefix="0" xfId="0">
      <alignment horizontal="center" vertical="center"/>
    </xf>
    <xf numFmtId="165" fontId="46" fillId="19" borderId="1" applyAlignment="1" pivotButton="0" quotePrefix="0" xfId="0">
      <alignment horizontal="center" vertical="center"/>
    </xf>
    <xf numFmtId="165" fontId="47" fillId="19" borderId="1" applyAlignment="1" pivotButton="0" quotePrefix="0" xfId="0">
      <alignment horizontal="center" vertical="center"/>
    </xf>
    <xf numFmtId="0" fontId="56" fillId="29" borderId="1" applyAlignment="1" pivotButton="0" quotePrefix="0" xfId="0">
      <alignment horizontal="right" vertical="center"/>
    </xf>
    <xf numFmtId="0" fontId="5" fillId="29" borderId="1" applyAlignment="1" pivotButton="0" quotePrefix="0" xfId="0">
      <alignment horizontal="center" vertical="center"/>
    </xf>
    <xf numFmtId="0" fontId="0" fillId="29" borderId="1" pivotButton="0" quotePrefix="0" xfId="0"/>
    <xf numFmtId="2" fontId="62" fillId="29" borderId="2" applyAlignment="1" pivotButton="0" quotePrefix="0" xfId="0">
      <alignment horizontal="center" vertical="center"/>
    </xf>
    <xf numFmtId="2" fontId="62" fillId="29" borderId="7" applyAlignment="1" pivotButton="0" quotePrefix="0" xfId="0">
      <alignment horizontal="center" vertical="center"/>
    </xf>
    <xf numFmtId="2" fontId="62" fillId="29" borderId="3" applyAlignment="1" pivotButton="0" quotePrefix="0" xfId="0">
      <alignment horizontal="center" vertical="center"/>
    </xf>
    <xf numFmtId="0" fontId="2" fillId="30" borderId="0" applyAlignment="1" pivotButton="0" quotePrefix="0" xfId="0">
      <alignment horizontal="left" vertical="center" wrapText="1"/>
    </xf>
    <xf numFmtId="0" fontId="12" fillId="3" borderId="0" applyAlignment="1" pivotButton="0" quotePrefix="0" xfId="0">
      <alignment horizontal="center" vertical="center"/>
    </xf>
    <xf numFmtId="0" fontId="63" fillId="6" borderId="1" applyAlignment="1" pivotButton="0" quotePrefix="0" xfId="0">
      <alignment horizontal="left" vertical="center"/>
    </xf>
    <xf numFmtId="0" fontId="4" fillId="31" borderId="1" applyAlignment="1" pivotButton="0" quotePrefix="0" xfId="0">
      <alignment horizontal="center" vertical="center"/>
    </xf>
    <xf numFmtId="0" fontId="4" fillId="7" borderId="1" applyAlignment="1" pivotButton="0" quotePrefix="0" xfId="0">
      <alignment horizontal="center" vertical="center"/>
    </xf>
    <xf numFmtId="0" fontId="4" fillId="8" borderId="1" applyAlignment="1" pivotButton="0" quotePrefix="0" xfId="0">
      <alignment horizontal="center" vertical="center"/>
    </xf>
    <xf numFmtId="0" fontId="4" fillId="9" borderId="1" applyAlignment="1" pivotButton="0" quotePrefix="0" xfId="0">
      <alignment horizontal="center" vertical="center"/>
    </xf>
    <xf numFmtId="0" fontId="4" fillId="10" borderId="1" applyAlignment="1" pivotButton="0" quotePrefix="0" xfId="0">
      <alignment horizontal="center" vertical="center"/>
    </xf>
    <xf numFmtId="0" fontId="4" fillId="11" borderId="1" applyAlignment="1" pivotButton="0" quotePrefix="0" xfId="0">
      <alignment horizontal="center" vertical="center"/>
    </xf>
    <xf numFmtId="0" fontId="64" fillId="12" borderId="1" applyAlignment="1" pivotButton="0" quotePrefix="0" xfId="0">
      <alignment horizontal="left" vertical="center"/>
    </xf>
    <xf numFmtId="164" fontId="12" fillId="12" borderId="1" applyAlignment="1" pivotButton="0" quotePrefix="0" xfId="0">
      <alignment horizontal="center" vertical="center"/>
    </xf>
    <xf numFmtId="2" fontId="20" fillId="14" borderId="1" applyAlignment="1" pivotButton="0" quotePrefix="0" xfId="0">
      <alignment horizontal="center" vertical="center"/>
    </xf>
    <xf numFmtId="167" fontId="65" fillId="14" borderId="1" applyAlignment="1" pivotButton="0" quotePrefix="0" xfId="0">
      <alignment horizontal="center" vertical="center"/>
    </xf>
    <xf numFmtId="2" fontId="21" fillId="15" borderId="1" applyAlignment="1" pivotButton="0" quotePrefix="0" xfId="0">
      <alignment horizontal="center" vertical="center"/>
    </xf>
    <xf numFmtId="167" fontId="65" fillId="15" borderId="1" applyAlignment="1" pivotButton="0" quotePrefix="0" xfId="0">
      <alignment horizontal="center" vertical="center"/>
    </xf>
    <xf numFmtId="2" fontId="22" fillId="16" borderId="1" applyAlignment="1" pivotButton="0" quotePrefix="0" xfId="0">
      <alignment horizontal="center" vertical="center"/>
    </xf>
    <xf numFmtId="167" fontId="65" fillId="16" borderId="1" applyAlignment="1" pivotButton="0" quotePrefix="0" xfId="0">
      <alignment horizontal="center" vertical="center"/>
    </xf>
    <xf numFmtId="2" fontId="23" fillId="17" borderId="1" applyAlignment="1" pivotButton="0" quotePrefix="0" xfId="0">
      <alignment horizontal="center" vertical="center"/>
    </xf>
    <xf numFmtId="167" fontId="65" fillId="17" borderId="1" applyAlignment="1" pivotButton="0" quotePrefix="0" xfId="0">
      <alignment horizontal="center" vertical="center"/>
    </xf>
    <xf numFmtId="2" fontId="24" fillId="18" borderId="1" applyAlignment="1" pivotButton="0" quotePrefix="0" xfId="0">
      <alignment horizontal="center" vertical="center"/>
    </xf>
    <xf numFmtId="167" fontId="65" fillId="18" borderId="1" applyAlignment="1" pivotButton="0" quotePrefix="0" xfId="0">
      <alignment horizontal="center" vertical="center"/>
    </xf>
    <xf numFmtId="0" fontId="66" fillId="20" borderId="1" applyAlignment="1" pivotButton="0" quotePrefix="0" xfId="0">
      <alignment horizontal="left" vertical="center"/>
    </xf>
    <xf numFmtId="164" fontId="12" fillId="20" borderId="1" applyAlignment="1" pivotButton="0" quotePrefix="0" xfId="0">
      <alignment horizontal="center" vertical="center"/>
    </xf>
    <xf numFmtId="0" fontId="67" fillId="21" borderId="1" applyAlignment="1" pivotButton="0" quotePrefix="0" xfId="0">
      <alignment horizontal="left" vertical="center"/>
    </xf>
    <xf numFmtId="164" fontId="12" fillId="21" borderId="1" applyAlignment="1" pivotButton="0" quotePrefix="0" xfId="0">
      <alignment horizontal="center" vertical="center"/>
    </xf>
    <xf numFmtId="0" fontId="68" fillId="22" borderId="1" applyAlignment="1" pivotButton="0" quotePrefix="0" xfId="0">
      <alignment horizontal="left" vertical="center"/>
    </xf>
    <xf numFmtId="164" fontId="12" fillId="22" borderId="1" applyAlignment="1" pivotButton="0" quotePrefix="0" xfId="0">
      <alignment horizontal="center" vertical="center"/>
    </xf>
    <xf numFmtId="0" fontId="69" fillId="23" borderId="1" applyAlignment="1" pivotButton="0" quotePrefix="0" xfId="0">
      <alignment horizontal="left" vertical="center"/>
    </xf>
    <xf numFmtId="164" fontId="12" fillId="23" borderId="1" applyAlignment="1" pivotButton="0" quotePrefix="0" xfId="0">
      <alignment horizontal="center" vertical="center"/>
    </xf>
    <xf numFmtId="0" fontId="70" fillId="24" borderId="1" applyAlignment="1" pivotButton="0" quotePrefix="0" xfId="0">
      <alignment horizontal="left" vertical="center"/>
    </xf>
    <xf numFmtId="164" fontId="12" fillId="24" borderId="1" applyAlignment="1" pivotButton="0" quotePrefix="0" xfId="0">
      <alignment horizontal="center" vertical="center"/>
    </xf>
    <xf numFmtId="0" fontId="71" fillId="25" borderId="1" applyAlignment="1" pivotButton="0" quotePrefix="0" xfId="0">
      <alignment horizontal="left" vertical="center"/>
    </xf>
    <xf numFmtId="164" fontId="12" fillId="25" borderId="1" applyAlignment="1" pivotButton="0" quotePrefix="0" xfId="0">
      <alignment horizontal="center" vertical="center"/>
    </xf>
    <xf numFmtId="0" fontId="72" fillId="27" borderId="1" applyAlignment="1" pivotButton="0" quotePrefix="0" xfId="0">
      <alignment horizontal="left" vertical="center"/>
    </xf>
    <xf numFmtId="164" fontId="12" fillId="27" borderId="1" applyAlignment="1" pivotButton="0" quotePrefix="0" xfId="0">
      <alignment horizontal="center" vertical="center"/>
    </xf>
    <xf numFmtId="0" fontId="10" fillId="28" borderId="1" applyAlignment="1" pivotButton="0" quotePrefix="0" xfId="0">
      <alignment horizontal="left" vertical="center"/>
    </xf>
    <xf numFmtId="164" fontId="12" fillId="28" borderId="1" applyAlignment="1" pivotButton="0" quotePrefix="0" xfId="0">
      <alignment horizontal="center" vertical="center"/>
    </xf>
    <xf numFmtId="49" fontId="65" fillId="14" borderId="1" applyAlignment="1" pivotButton="0" quotePrefix="0" xfId="0">
      <alignment horizontal="center" vertical="center"/>
    </xf>
    <xf numFmtId="49" fontId="65" fillId="15" borderId="1" applyAlignment="1" pivotButton="0" quotePrefix="0" xfId="0">
      <alignment horizontal="center" vertical="center"/>
    </xf>
    <xf numFmtId="49" fontId="65" fillId="16" borderId="1" applyAlignment="1" pivotButton="0" quotePrefix="0" xfId="0">
      <alignment horizontal="center" vertical="center"/>
    </xf>
    <xf numFmtId="49" fontId="65" fillId="17" borderId="1" applyAlignment="1" pivotButton="0" quotePrefix="0" xfId="0">
      <alignment horizontal="center" vertical="center"/>
    </xf>
    <xf numFmtId="49" fontId="65" fillId="18" borderId="1" applyAlignment="1" pivotButton="0" quotePrefix="0" xfId="0">
      <alignment horizontal="center" vertical="center"/>
    </xf>
    <xf numFmtId="2" fontId="57" fillId="2" borderId="1" applyAlignment="1" pivotButton="0" quotePrefix="0" xfId="0">
      <alignment horizontal="center" vertical="center"/>
    </xf>
    <xf numFmtId="2" fontId="58" fillId="2" borderId="1" applyAlignment="1" pivotButton="0" quotePrefix="0" xfId="0">
      <alignment horizontal="center" vertical="center"/>
    </xf>
    <xf numFmtId="2" fontId="59" fillId="2" borderId="1" applyAlignment="1" pivotButton="0" quotePrefix="0" xfId="0">
      <alignment horizontal="center" vertical="center"/>
    </xf>
    <xf numFmtId="2" fontId="60" fillId="2" borderId="1" applyAlignment="1" pivotButton="0" quotePrefix="0" xfId="0">
      <alignment horizontal="center" vertical="center"/>
    </xf>
    <xf numFmtId="2" fontId="61" fillId="2" borderId="1" applyAlignment="1" pivotButton="0" quotePrefix="0" xfId="0">
      <alignment horizontal="center" vertical="center"/>
    </xf>
    <xf numFmtId="0" fontId="53" fillId="19" borderId="1" applyAlignment="1" pivotButton="0" quotePrefix="0" xfId="0">
      <alignment horizontal="right" vertical="center"/>
    </xf>
    <xf numFmtId="0" fontId="73" fillId="29" borderId="1" applyAlignment="1" pivotButton="0" quotePrefix="0" xfId="0">
      <alignment horizontal="right" vertical="center"/>
    </xf>
    <xf numFmtId="2" fontId="63" fillId="29" borderId="1" applyAlignment="1" pivotButton="0" quotePrefix="0" xfId="0">
      <alignment horizontal="center" vertical="center"/>
    </xf>
    <xf numFmtId="0" fontId="4" fillId="31" borderId="1" applyAlignment="1" pivotButton="0" quotePrefix="0" xfId="0">
      <alignment horizontal="left" vertical="center"/>
    </xf>
    <xf numFmtId="0" fontId="74" fillId="32" borderId="1" applyAlignment="1" pivotButton="0" quotePrefix="0" xfId="0">
      <alignment horizontal="center" vertical="center"/>
    </xf>
    <xf numFmtId="0" fontId="75" fillId="32" borderId="1" applyAlignment="1" pivotButton="0" quotePrefix="0" xfId="0">
      <alignment horizontal="left" vertical="center"/>
    </xf>
    <xf numFmtId="2" fontId="76" fillId="32" borderId="1" applyAlignment="1" pivotButton="0" quotePrefix="0" xfId="0">
      <alignment horizontal="center" vertical="center"/>
    </xf>
    <xf numFmtId="167" fontId="77" fillId="32" borderId="1" applyAlignment="1" pivotButton="0" quotePrefix="0" xfId="0">
      <alignment horizontal="center" vertical="center"/>
    </xf>
    <xf numFmtId="0" fontId="78" fillId="5" borderId="1" applyAlignment="1" pivotButton="0" quotePrefix="0" xfId="0">
      <alignment horizontal="center" vertical="center"/>
    </xf>
    <xf numFmtId="0" fontId="79" fillId="5" borderId="1" applyAlignment="1" pivotButton="0" quotePrefix="0" xfId="0">
      <alignment horizontal="left" vertical="center"/>
    </xf>
    <xf numFmtId="2" fontId="80" fillId="5" borderId="1" applyAlignment="1" pivotButton="0" quotePrefix="0" xfId="0">
      <alignment horizontal="center" vertical="center"/>
    </xf>
    <xf numFmtId="167" fontId="77" fillId="5"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T73"/>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5" customWidth="1" min="1" max="1"/>
    <col width="5" customWidth="1" min="2" max="2"/>
    <col width="54" customWidth="1" min="3" max="3"/>
    <col width="7" customWidth="1" min="4" max="4"/>
    <col width="9" customWidth="1" min="5" max="5"/>
    <col width="10" customWidth="1" min="6" max="6"/>
    <col width="9" customWidth="1" min="7" max="7"/>
    <col width="10" customWidth="1" min="8" max="8"/>
    <col width="9" customWidth="1" min="9" max="9"/>
    <col width="10" customWidth="1" min="10" max="10"/>
    <col width="9" customWidth="1" min="11" max="11"/>
    <col width="10" customWidth="1" min="12" max="12"/>
    <col width="9" customWidth="1" min="13" max="13"/>
    <col width="10" customWidth="1" min="14" max="14"/>
    <col hidden="1" width="12" customWidth="1" min="16" max="16"/>
    <col hidden="1" width="12" customWidth="1" min="17" max="17"/>
    <col hidden="1" width="12" customWidth="1" min="18" max="18"/>
    <col hidden="1" width="12" customWidth="1" min="19" max="19"/>
    <col hidden="1" width="12" customWidth="1" min="20" max="20"/>
  </cols>
  <sheetData>
    <row r="1" ht="28" customHeight="1">
      <c r="A1" s="1" t="inlineStr">
        <is>
          <t>STIB — Grille d'évaluation AO Sécurité réseau</t>
        </is>
      </c>
    </row>
    <row r="2" ht="16" customHeight="1">
      <c r="A2" s="2" t="inlineStr">
        <is>
          <t>FW · Proxy explicite · IPVPN · VPN · management on-premise  ·  39 critères pondérés en 8 catégories = 100 pts  ·  + 5 critères informatifs en 1 catégorie (Z, poids 0, hors total)  ·  soit 44 lignes / 9 blocs affichés  ·  cellule vide = NR (non instruit), exclue du total renormalisé  ·  grille v2.0 — jeu : vierge</t>
        </is>
      </c>
    </row>
    <row r="3" ht="22" customHeight="1">
      <c r="A3" s="3" t="inlineStr">
        <is>
          <t>Évaluateur :</t>
        </is>
      </c>
      <c r="B3" s="4" t="n"/>
      <c r="C3" s="5" t="n"/>
      <c r="D3" s="3" t="inlineStr">
        <is>
          <t>Date :</t>
        </is>
      </c>
      <c r="E3" s="6" t="n"/>
    </row>
    <row r="4" ht="5" customHeight="1">
      <c r="A4" s="7" t="n"/>
    </row>
    <row r="5" ht="32" customHeight="1">
      <c r="A5" s="8" t="inlineStr">
        <is>
          <t>#</t>
        </is>
      </c>
      <c r="B5" s="8" t="inlineStr">
        <is>
          <t>ID</t>
        </is>
      </c>
      <c r="C5" s="8" t="inlineStr">
        <is>
          <t>Critère</t>
        </is>
      </c>
      <c r="D5" s="8" t="inlineStr">
        <is>
          <t>Poids
%</t>
        </is>
      </c>
      <c r="E5" s="9" t="inlineStr">
        <is>
          <t>Cisco
Note (0-5)</t>
        </is>
      </c>
      <c r="F5" s="9" t="inlineStr">
        <is>
          <t>Cisco
Pondéré</t>
        </is>
      </c>
      <c r="G5" s="10" t="inlineStr">
        <is>
          <t>Palo Alto
Note (0-5)</t>
        </is>
      </c>
      <c r="H5" s="10" t="inlineStr">
        <is>
          <t>Palo Alto
Pondéré</t>
        </is>
      </c>
      <c r="I5" s="11" t="inlineStr">
        <is>
          <t>Fortinet
Note (0-5)</t>
        </is>
      </c>
      <c r="J5" s="11" t="inlineStr">
        <is>
          <t>Fortinet
Pondéré</t>
        </is>
      </c>
      <c r="K5" s="12" t="inlineStr">
        <is>
          <t>Check Point
Note (0-5)</t>
        </is>
      </c>
      <c r="L5" s="12" t="inlineStr">
        <is>
          <t>Check Point
Pondéré</t>
        </is>
      </c>
      <c r="M5" s="13" t="inlineStr">
        <is>
          <t>Juniper
Note (0-5)</t>
        </is>
      </c>
      <c r="N5" s="13" t="inlineStr">
        <is>
          <t>Juniper
Pondéré</t>
        </is>
      </c>
      <c r="P5" s="14" t="inlineStr">
        <is>
          <t>Cisco poids instruit</t>
        </is>
      </c>
      <c r="Q5" s="15" t="inlineStr">
        <is>
          <t>Palo Alto poids instruit</t>
        </is>
      </c>
      <c r="R5" s="16" t="inlineStr">
        <is>
          <t>Fortinet poids instruit</t>
        </is>
      </c>
      <c r="S5" s="17" t="inlineStr">
        <is>
          <t>Check Point poids instruit</t>
        </is>
      </c>
      <c r="T5" s="18" t="inlineStr">
        <is>
          <t>Juniper poids instruit</t>
        </is>
      </c>
    </row>
    <row r="6" ht="20" customHeight="1">
      <c r="A6" s="19" t="inlineStr">
        <is>
          <t xml:space="preserve">  A — Fonctionnalités techniques</t>
        </is>
      </c>
      <c r="D6" s="20" t="inlineStr">
        <is>
          <t>20%</t>
        </is>
      </c>
      <c r="E6" s="21" t="n"/>
      <c r="F6" s="21" t="n"/>
      <c r="G6" s="21" t="n"/>
      <c r="H6" s="21" t="n"/>
      <c r="I6" s="21" t="n"/>
      <c r="J6" s="21" t="n"/>
      <c r="K6" s="21" t="n"/>
      <c r="L6" s="21" t="n"/>
      <c r="M6" s="21" t="n"/>
      <c r="N6" s="21" t="n"/>
    </row>
    <row r="7" ht="18" customHeight="1">
      <c r="A7" s="22" t="n">
        <v>1</v>
      </c>
      <c r="B7" s="23" t="inlineStr">
        <is>
          <t>A1</t>
        </is>
      </c>
      <c r="C7" s="24" t="inlineStr">
        <is>
          <t>Architecture NGFW — inspection L7, TLS, identité utilisateur</t>
        </is>
      </c>
      <c r="D7" s="25" t="n">
        <v>4</v>
      </c>
      <c r="E7" s="26" t="n"/>
      <c r="F7" s="27">
        <f>IF(E7="",0,E7*D7/5)</f>
        <v/>
      </c>
      <c r="G7" s="28" t="n"/>
      <c r="H7" s="29">
        <f>IF(G7="",0,G7*D7/5)</f>
        <v/>
      </c>
      <c r="I7" s="30" t="n"/>
      <c r="J7" s="31">
        <f>IF(I7="",0,I7*D7/5)</f>
        <v/>
      </c>
      <c r="K7" s="32" t="n"/>
      <c r="L7" s="33">
        <f>IF(K7="",0,K7*D7/5)</f>
        <v/>
      </c>
      <c r="M7" s="34" t="n"/>
      <c r="N7" s="35">
        <f>IF(M7="",0,M7*D7/5)</f>
        <v/>
      </c>
      <c r="P7" s="36">
        <f>IF(E7="",0,D7)</f>
        <v/>
      </c>
      <c r="Q7" s="36">
        <f>IF(G7="",0,D7)</f>
        <v/>
      </c>
      <c r="R7" s="36">
        <f>IF(I7="",0,D7)</f>
        <v/>
      </c>
      <c r="S7" s="36">
        <f>IF(K7="",0,D7)</f>
        <v/>
      </c>
      <c r="T7" s="36">
        <f>IF(M7="",0,D7)</f>
        <v/>
      </c>
    </row>
    <row r="8" ht="18" customHeight="1">
      <c r="A8" s="22" t="n">
        <v>2</v>
      </c>
      <c r="B8" s="23" t="inlineStr">
        <is>
          <t>A2</t>
        </is>
      </c>
      <c r="C8" s="24" t="inlineStr">
        <is>
          <t>Proxy web utilisateurs — HTTPS inspection, URL filtering, DLP intégré</t>
        </is>
      </c>
      <c r="D8" s="25" t="n">
        <v>3</v>
      </c>
      <c r="E8" s="26" t="n"/>
      <c r="F8" s="27">
        <f>IF(E8="",0,E8*D8/5)</f>
        <v/>
      </c>
      <c r="G8" s="28" t="n"/>
      <c r="H8" s="29">
        <f>IF(G8="",0,G8*D8/5)</f>
        <v/>
      </c>
      <c r="I8" s="30" t="n"/>
      <c r="J8" s="31">
        <f>IF(I8="",0,I8*D8/5)</f>
        <v/>
      </c>
      <c r="K8" s="32" t="n"/>
      <c r="L8" s="33">
        <f>IF(K8="",0,K8*D8/5)</f>
        <v/>
      </c>
      <c r="M8" s="34" t="n"/>
      <c r="N8" s="35">
        <f>IF(M8="",0,M8*D8/5)</f>
        <v/>
      </c>
      <c r="P8" s="36">
        <f>IF(E8="",0,D8)</f>
        <v/>
      </c>
      <c r="Q8" s="36">
        <f>IF(G8="",0,D8)</f>
        <v/>
      </c>
      <c r="R8" s="36">
        <f>IF(I8="",0,D8)</f>
        <v/>
      </c>
      <c r="S8" s="36">
        <f>IF(K8="",0,D8)</f>
        <v/>
      </c>
      <c r="T8" s="36">
        <f>IF(M8="",0,D8)</f>
        <v/>
      </c>
    </row>
    <row r="9" ht="18" customHeight="1">
      <c r="A9" s="22" t="n">
        <v>3</v>
      </c>
      <c r="B9" s="23" t="inlineStr">
        <is>
          <t>A7</t>
        </is>
      </c>
      <c r="C9" s="24" t="inlineStr">
        <is>
          <t>Proxy serveurs explicite — PAC/WPAD, SOCKS v5, authentification, exclusions, chaînage amont</t>
        </is>
      </c>
      <c r="D9" s="25" t="n">
        <v>7</v>
      </c>
      <c r="E9" s="26" t="n"/>
      <c r="F9" s="27">
        <f>IF(E9="",0,E9*D9/5)</f>
        <v/>
      </c>
      <c r="G9" s="28" t="n"/>
      <c r="H9" s="29">
        <f>IF(G9="",0,G9*D9/5)</f>
        <v/>
      </c>
      <c r="I9" s="30" t="n"/>
      <c r="J9" s="31">
        <f>IF(I9="",0,I9*D9/5)</f>
        <v/>
      </c>
      <c r="K9" s="32" t="n"/>
      <c r="L9" s="33">
        <f>IF(K9="",0,K9*D9/5)</f>
        <v/>
      </c>
      <c r="M9" s="34" t="n"/>
      <c r="N9" s="35">
        <f>IF(M9="",0,M9*D9/5)</f>
        <v/>
      </c>
      <c r="P9" s="36">
        <f>IF(E9="",0,D9)</f>
        <v/>
      </c>
      <c r="Q9" s="36">
        <f>IF(G9="",0,D9)</f>
        <v/>
      </c>
      <c r="R9" s="36">
        <f>IF(I9="",0,D9)</f>
        <v/>
      </c>
      <c r="S9" s="36">
        <f>IF(K9="",0,D9)</f>
        <v/>
      </c>
      <c r="T9" s="36">
        <f>IF(M9="",0,D9)</f>
        <v/>
      </c>
    </row>
    <row r="10" ht="18" customHeight="1">
      <c r="A10" s="22" t="n">
        <v>4</v>
      </c>
      <c r="B10" s="23" t="inlineStr">
        <is>
          <t>A4</t>
        </is>
      </c>
      <c r="C10" s="24" t="inlineStr">
        <is>
          <t>VPN IPsec / SSL — multi-site, multi-VRF, haute dispo</t>
        </is>
      </c>
      <c r="D10" s="25" t="n">
        <v>4</v>
      </c>
      <c r="E10" s="26" t="n"/>
      <c r="F10" s="27">
        <f>IF(E10="",0,E10*D10/5)</f>
        <v/>
      </c>
      <c r="G10" s="28" t="n"/>
      <c r="H10" s="29">
        <f>IF(G10="",0,G10*D10/5)</f>
        <v/>
      </c>
      <c r="I10" s="30" t="n"/>
      <c r="J10" s="31">
        <f>IF(I10="",0,I10*D10/5)</f>
        <v/>
      </c>
      <c r="K10" s="32" t="n"/>
      <c r="L10" s="33">
        <f>IF(K10="",0,K10*D10/5)</f>
        <v/>
      </c>
      <c r="M10" s="34" t="n"/>
      <c r="N10" s="35">
        <f>IF(M10="",0,M10*D10/5)</f>
        <v/>
      </c>
      <c r="P10" s="36">
        <f>IF(E10="",0,D10)</f>
        <v/>
      </c>
      <c r="Q10" s="36">
        <f>IF(G10="",0,D10)</f>
        <v/>
      </c>
      <c r="R10" s="36">
        <f>IF(I10="",0,D10)</f>
        <v/>
      </c>
      <c r="S10" s="36">
        <f>IF(K10="",0,D10)</f>
        <v/>
      </c>
      <c r="T10" s="36">
        <f>IF(M10="",0,D10)</f>
        <v/>
      </c>
    </row>
    <row r="11" ht="18" customHeight="1">
      <c r="A11" s="22" t="n">
        <v>5</v>
      </c>
      <c r="B11" s="23" t="inlineStr">
        <is>
          <t>A6</t>
        </is>
      </c>
      <c r="C11" s="24" t="inlineStr">
        <is>
          <t>IPv6 dual-stack natif sur toutes les composantes</t>
        </is>
      </c>
      <c r="D11" s="25" t="n">
        <v>2</v>
      </c>
      <c r="E11" s="26" t="n"/>
      <c r="F11" s="27">
        <f>IF(E11="",0,E11*D11/5)</f>
        <v/>
      </c>
      <c r="G11" s="28" t="n"/>
      <c r="H11" s="29">
        <f>IF(G11="",0,G11*D11/5)</f>
        <v/>
      </c>
      <c r="I11" s="30" t="n"/>
      <c r="J11" s="31">
        <f>IF(I11="",0,I11*D11/5)</f>
        <v/>
      </c>
      <c r="K11" s="32" t="n"/>
      <c r="L11" s="33">
        <f>IF(K11="",0,K11*D11/5)</f>
        <v/>
      </c>
      <c r="M11" s="34" t="n"/>
      <c r="N11" s="35">
        <f>IF(M11="",0,M11*D11/5)</f>
        <v/>
      </c>
      <c r="P11" s="36">
        <f>IF(E11="",0,D11)</f>
        <v/>
      </c>
      <c r="Q11" s="36">
        <f>IF(G11="",0,D11)</f>
        <v/>
      </c>
      <c r="R11" s="36">
        <f>IF(I11="",0,D11)</f>
        <v/>
      </c>
      <c r="S11" s="36">
        <f>IF(K11="",0,D11)</f>
        <v/>
      </c>
      <c r="T11" s="36">
        <f>IF(M11="",0,D11)</f>
        <v/>
      </c>
    </row>
    <row r="12" ht="18" customHeight="1">
      <c r="A12" s="37" t="inlineStr">
        <is>
          <t>Sous-total A  (max 20 pts)</t>
        </is>
      </c>
      <c r="D12" s="38" t="inlineStr">
        <is>
          <t>#ST-A</t>
        </is>
      </c>
      <c r="E12" s="39" t="n"/>
      <c r="F12" s="40">
        <f>SUM(F7,F8,F9,F10,F11)</f>
        <v/>
      </c>
      <c r="G12" s="39" t="n"/>
      <c r="H12" s="41">
        <f>SUM(H7,H8,H9,H10,H11)</f>
        <v/>
      </c>
      <c r="I12" s="39" t="n"/>
      <c r="J12" s="42">
        <f>SUM(J7,J8,J9,J10,J11)</f>
        <v/>
      </c>
      <c r="K12" s="39" t="n"/>
      <c r="L12" s="43">
        <f>SUM(L7,L8,L9,L10,L11)</f>
        <v/>
      </c>
      <c r="M12" s="39" t="n"/>
      <c r="N12" s="44">
        <f>SUM(N7,N8,N9,N10,N11)</f>
        <v/>
      </c>
    </row>
    <row r="13" ht="20" customHeight="1">
      <c r="A13" s="45" t="inlineStr">
        <is>
          <t xml:space="preserve">  B — Sécurité &amp; threat prevention</t>
        </is>
      </c>
      <c r="D13" s="46" t="inlineStr">
        <is>
          <t>12%</t>
        </is>
      </c>
      <c r="E13" s="47" t="n"/>
      <c r="F13" s="47" t="n"/>
      <c r="G13" s="47" t="n"/>
      <c r="H13" s="47" t="n"/>
      <c r="I13" s="47" t="n"/>
      <c r="J13" s="47" t="n"/>
      <c r="K13" s="47" t="n"/>
      <c r="L13" s="47" t="n"/>
      <c r="M13" s="47" t="n"/>
      <c r="N13" s="47" t="n"/>
    </row>
    <row r="14" ht="18" customHeight="1">
      <c r="A14" s="22" t="n">
        <v>6</v>
      </c>
      <c r="B14" s="23" t="inlineStr">
        <is>
          <t>B1</t>
        </is>
      </c>
      <c r="C14" s="24" t="inlineStr">
        <is>
          <t>IPS/IDS — efficacité mesurée : le candidat fournit un rapport de test tiers non sponsorisé portant sur le modèle ET la version firmware proposés, daté de moins de 24 mois ; à défaut, un protocole de mesure reproductible sur maquette</t>
        </is>
      </c>
      <c r="D14" s="25" t="n">
        <v>2</v>
      </c>
      <c r="E14" s="26" t="n"/>
      <c r="F14" s="27">
        <f>IF(E14="",0,E14*D14/5)</f>
        <v/>
      </c>
      <c r="G14" s="28" t="n"/>
      <c r="H14" s="29">
        <f>IF(G14="",0,G14*D14/5)</f>
        <v/>
      </c>
      <c r="I14" s="30" t="n"/>
      <c r="J14" s="31">
        <f>IF(I14="",0,I14*D14/5)</f>
        <v/>
      </c>
      <c r="K14" s="32" t="n"/>
      <c r="L14" s="33">
        <f>IF(K14="",0,K14*D14/5)</f>
        <v/>
      </c>
      <c r="M14" s="34" t="n"/>
      <c r="N14" s="35">
        <f>IF(M14="",0,M14*D14/5)</f>
        <v/>
      </c>
      <c r="P14" s="36">
        <f>IF(E14="",0,D14)</f>
        <v/>
      </c>
      <c r="Q14" s="36">
        <f>IF(G14="",0,D14)</f>
        <v/>
      </c>
      <c r="R14" s="36">
        <f>IF(I14="",0,D14)</f>
        <v/>
      </c>
      <c r="S14" s="36">
        <f>IF(K14="",0,D14)</f>
        <v/>
      </c>
      <c r="T14" s="36">
        <f>IF(M14="",0,D14)</f>
        <v/>
      </c>
    </row>
    <row r="15" ht="18" customHeight="1">
      <c r="A15" s="22" t="n">
        <v>7</v>
      </c>
      <c r="B15" s="23" t="inlineStr">
        <is>
          <t>B2</t>
        </is>
      </c>
      <c r="C15" s="24" t="inlineStr">
        <is>
          <t>Sandboxing / analyse comportementale fichiers, URL, emails</t>
        </is>
      </c>
      <c r="D15" s="25" t="n">
        <v>2</v>
      </c>
      <c r="E15" s="26" t="n"/>
      <c r="F15" s="27">
        <f>IF(E15="",0,E15*D15/5)</f>
        <v/>
      </c>
      <c r="G15" s="28" t="n"/>
      <c r="H15" s="29">
        <f>IF(G15="",0,G15*D15/5)</f>
        <v/>
      </c>
      <c r="I15" s="30" t="n"/>
      <c r="J15" s="31">
        <f>IF(I15="",0,I15*D15/5)</f>
        <v/>
      </c>
      <c r="K15" s="32" t="n"/>
      <c r="L15" s="33">
        <f>IF(K15="",0,K15*D15/5)</f>
        <v/>
      </c>
      <c r="M15" s="34" t="n"/>
      <c r="N15" s="35">
        <f>IF(M15="",0,M15*D15/5)</f>
        <v/>
      </c>
      <c r="P15" s="36">
        <f>IF(E15="",0,D15)</f>
        <v/>
      </c>
      <c r="Q15" s="36">
        <f>IF(G15="",0,D15)</f>
        <v/>
      </c>
      <c r="R15" s="36">
        <f>IF(I15="",0,D15)</f>
        <v/>
      </c>
      <c r="S15" s="36">
        <f>IF(K15="",0,D15)</f>
        <v/>
      </c>
      <c r="T15" s="36">
        <f>IF(M15="",0,D15)</f>
        <v/>
      </c>
    </row>
    <row r="16" ht="18" customHeight="1">
      <c r="A16" s="22" t="n">
        <v>8</v>
      </c>
      <c r="B16" s="23" t="inlineStr">
        <is>
          <t>B3</t>
        </is>
      </c>
      <c r="C16" s="24" t="inlineStr">
        <is>
          <t>Threat intelligence intégrée — fréquence et qualité des mises à jour</t>
        </is>
      </c>
      <c r="D16" s="25" t="n">
        <v>2</v>
      </c>
      <c r="E16" s="26" t="n"/>
      <c r="F16" s="27">
        <f>IF(E16="",0,E16*D16/5)</f>
        <v/>
      </c>
      <c r="G16" s="28" t="n"/>
      <c r="H16" s="29">
        <f>IF(G16="",0,G16*D16/5)</f>
        <v/>
      </c>
      <c r="I16" s="30" t="n"/>
      <c r="J16" s="31">
        <f>IF(I16="",0,I16*D16/5)</f>
        <v/>
      </c>
      <c r="K16" s="32" t="n"/>
      <c r="L16" s="33">
        <f>IF(K16="",0,K16*D16/5)</f>
        <v/>
      </c>
      <c r="M16" s="34" t="n"/>
      <c r="N16" s="35">
        <f>IF(M16="",0,M16*D16/5)</f>
        <v/>
      </c>
      <c r="P16" s="36">
        <f>IF(E16="",0,D16)</f>
        <v/>
      </c>
      <c r="Q16" s="36">
        <f>IF(G16="",0,D16)</f>
        <v/>
      </c>
      <c r="R16" s="36">
        <f>IF(I16="",0,D16)</f>
        <v/>
      </c>
      <c r="S16" s="36">
        <f>IF(K16="",0,D16)</f>
        <v/>
      </c>
      <c r="T16" s="36">
        <f>IF(M16="",0,D16)</f>
        <v/>
      </c>
    </row>
    <row r="17" ht="18" customHeight="1">
      <c r="A17" s="22" t="n">
        <v>9</v>
      </c>
      <c r="B17" s="23" t="inlineStr">
        <is>
          <t>B4</t>
        </is>
      </c>
      <c r="C17" s="24" t="inlineStr">
        <is>
          <t>Micro-segmentation &amp; posture endpoint — déployable on-premise</t>
        </is>
      </c>
      <c r="D17" s="25" t="n">
        <v>2</v>
      </c>
      <c r="E17" s="26" t="n"/>
      <c r="F17" s="27">
        <f>IF(E17="",0,E17*D17/5)</f>
        <v/>
      </c>
      <c r="G17" s="28" t="n"/>
      <c r="H17" s="29">
        <f>IF(G17="",0,G17*D17/5)</f>
        <v/>
      </c>
      <c r="I17" s="30" t="n"/>
      <c r="J17" s="31">
        <f>IF(I17="",0,I17*D17/5)</f>
        <v/>
      </c>
      <c r="K17" s="32" t="n"/>
      <c r="L17" s="33">
        <f>IF(K17="",0,K17*D17/5)</f>
        <v/>
      </c>
      <c r="M17" s="34" t="n"/>
      <c r="N17" s="35">
        <f>IF(M17="",0,M17*D17/5)</f>
        <v/>
      </c>
      <c r="P17" s="36">
        <f>IF(E17="",0,D17)</f>
        <v/>
      </c>
      <c r="Q17" s="36">
        <f>IF(G17="",0,D17)</f>
        <v/>
      </c>
      <c r="R17" s="36">
        <f>IF(I17="",0,D17)</f>
        <v/>
      </c>
      <c r="S17" s="36">
        <f>IF(K17="",0,D17)</f>
        <v/>
      </c>
      <c r="T17" s="36">
        <f>IF(M17="",0,D17)</f>
        <v/>
      </c>
    </row>
    <row r="18" ht="18" customHeight="1">
      <c r="A18" s="22" t="n">
        <v>10</v>
      </c>
      <c r="B18" s="23" t="inlineStr">
        <is>
          <t>B5</t>
        </is>
      </c>
      <c r="C18" s="24" t="inlineStr">
        <is>
          <t>DNS Security — filtrage, protection exfiltration DNS</t>
        </is>
      </c>
      <c r="D18" s="25" t="n">
        <v>1</v>
      </c>
      <c r="E18" s="26" t="n"/>
      <c r="F18" s="27">
        <f>IF(E18="",0,E18*D18/5)</f>
        <v/>
      </c>
      <c r="G18" s="28" t="n"/>
      <c r="H18" s="29">
        <f>IF(G18="",0,G18*D18/5)</f>
        <v/>
      </c>
      <c r="I18" s="30" t="n"/>
      <c r="J18" s="31">
        <f>IF(I18="",0,I18*D18/5)</f>
        <v/>
      </c>
      <c r="K18" s="32" t="n"/>
      <c r="L18" s="33">
        <f>IF(K18="",0,K18*D18/5)</f>
        <v/>
      </c>
      <c r="M18" s="34" t="n"/>
      <c r="N18" s="35">
        <f>IF(M18="",0,M18*D18/5)</f>
        <v/>
      </c>
      <c r="P18" s="36">
        <f>IF(E18="",0,D18)</f>
        <v/>
      </c>
      <c r="Q18" s="36">
        <f>IF(G18="",0,D18)</f>
        <v/>
      </c>
      <c r="R18" s="36">
        <f>IF(I18="",0,D18)</f>
        <v/>
      </c>
      <c r="S18" s="36">
        <f>IF(K18="",0,D18)</f>
        <v/>
      </c>
      <c r="T18" s="36">
        <f>IF(M18="",0,D18)</f>
        <v/>
      </c>
    </row>
    <row r="19" ht="18" customHeight="1">
      <c r="A19" s="22" t="n">
        <v>11</v>
      </c>
      <c r="B19" s="23" t="inlineStr">
        <is>
          <t>B6</t>
        </is>
      </c>
      <c r="C19" s="24" t="inlineStr">
        <is>
          <t>Chiffrement &amp; gestion PKI — certificats, rotation, support HSM</t>
        </is>
      </c>
      <c r="D19" s="25" t="n">
        <v>1</v>
      </c>
      <c r="E19" s="26" t="n"/>
      <c r="F19" s="27">
        <f>IF(E19="",0,E19*D19/5)</f>
        <v/>
      </c>
      <c r="G19" s="28" t="n"/>
      <c r="H19" s="29">
        <f>IF(G19="",0,G19*D19/5)</f>
        <v/>
      </c>
      <c r="I19" s="30" t="n"/>
      <c r="J19" s="31">
        <f>IF(I19="",0,I19*D19/5)</f>
        <v/>
      </c>
      <c r="K19" s="32" t="n"/>
      <c r="L19" s="33">
        <f>IF(K19="",0,K19*D19/5)</f>
        <v/>
      </c>
      <c r="M19" s="34" t="n"/>
      <c r="N19" s="35">
        <f>IF(M19="",0,M19*D19/5)</f>
        <v/>
      </c>
      <c r="P19" s="36">
        <f>IF(E19="",0,D19)</f>
        <v/>
      </c>
      <c r="Q19" s="36">
        <f>IF(G19="",0,D19)</f>
        <v/>
      </c>
      <c r="R19" s="36">
        <f>IF(I19="",0,D19)</f>
        <v/>
      </c>
      <c r="S19" s="36">
        <f>IF(K19="",0,D19)</f>
        <v/>
      </c>
      <c r="T19" s="36">
        <f>IF(M19="",0,D19)</f>
        <v/>
      </c>
    </row>
    <row r="20" ht="18" customHeight="1">
      <c r="A20" s="22" t="n">
        <v>12</v>
      </c>
      <c r="B20" s="23" t="inlineStr">
        <is>
          <t>B7</t>
        </is>
      </c>
      <c r="C20" s="24" t="inlineStr">
        <is>
          <t>Vulnérabilités — nombre de CVE/an, délai de patch, score CVSS moyen</t>
        </is>
      </c>
      <c r="D20" s="25" t="n">
        <v>2</v>
      </c>
      <c r="E20" s="26" t="n"/>
      <c r="F20" s="27">
        <f>IF(E20="",0,E20*D20/5)</f>
        <v/>
      </c>
      <c r="G20" s="28" t="n"/>
      <c r="H20" s="29">
        <f>IF(G20="",0,G20*D20/5)</f>
        <v/>
      </c>
      <c r="I20" s="30" t="n"/>
      <c r="J20" s="31">
        <f>IF(I20="",0,I20*D20/5)</f>
        <v/>
      </c>
      <c r="K20" s="32" t="n"/>
      <c r="L20" s="33">
        <f>IF(K20="",0,K20*D20/5)</f>
        <v/>
      </c>
      <c r="M20" s="34" t="n"/>
      <c r="N20" s="35">
        <f>IF(M20="",0,M20*D20/5)</f>
        <v/>
      </c>
      <c r="P20" s="36">
        <f>IF(E20="",0,D20)</f>
        <v/>
      </c>
      <c r="Q20" s="36">
        <f>IF(G20="",0,D20)</f>
        <v/>
      </c>
      <c r="R20" s="36">
        <f>IF(I20="",0,D20)</f>
        <v/>
      </c>
      <c r="S20" s="36">
        <f>IF(K20="",0,D20)</f>
        <v/>
      </c>
      <c r="T20" s="36">
        <f>IF(M20="",0,D20)</f>
        <v/>
      </c>
    </row>
    <row r="21" ht="18" customHeight="1">
      <c r="A21" s="48" t="inlineStr">
        <is>
          <t>Sous-total B  (max 12 pts)</t>
        </is>
      </c>
      <c r="D21" s="49" t="inlineStr">
        <is>
          <t>#ST-B</t>
        </is>
      </c>
      <c r="E21" s="39" t="n"/>
      <c r="F21" s="40">
        <f>SUM(F14,F15,F16,F17,F18,F19,F20)</f>
        <v/>
      </c>
      <c r="G21" s="39" t="n"/>
      <c r="H21" s="41">
        <f>SUM(H14,H15,H16,H17,H18,H19,H20)</f>
        <v/>
      </c>
      <c r="I21" s="39" t="n"/>
      <c r="J21" s="42">
        <f>SUM(J14,J15,J16,J17,J18,J19,J20)</f>
        <v/>
      </c>
      <c r="K21" s="39" t="n"/>
      <c r="L21" s="43">
        <f>SUM(L14,L15,L16,L17,L18,L19,L20)</f>
        <v/>
      </c>
      <c r="M21" s="39" t="n"/>
      <c r="N21" s="44">
        <f>SUM(N14,N15,N16,N17,N18,N19,N20)</f>
        <v/>
      </c>
    </row>
    <row r="22" ht="20" customHeight="1">
      <c r="A22" s="50" t="inlineStr">
        <is>
          <t xml:space="preserve">  C — Conformité &amp; gouvernance</t>
        </is>
      </c>
      <c r="D22" s="51" t="inlineStr">
        <is>
          <t>4%</t>
        </is>
      </c>
      <c r="E22" s="52" t="n"/>
      <c r="F22" s="52" t="n"/>
      <c r="G22" s="52" t="n"/>
      <c r="H22" s="52" t="n"/>
      <c r="I22" s="52" t="n"/>
      <c r="J22" s="52" t="n"/>
      <c r="K22" s="52" t="n"/>
      <c r="L22" s="52" t="n"/>
      <c r="M22" s="52" t="n"/>
      <c r="N22" s="52" t="n"/>
    </row>
    <row r="23" ht="18" customHeight="1">
      <c r="A23" s="22" t="n">
        <v>13</v>
      </c>
      <c r="B23" s="23" t="inlineStr">
        <is>
          <t>C1</t>
        </is>
      </c>
      <c r="C23" s="24" t="inlineStr">
        <is>
          <t>Conformité NIS2 — détection, reporting incidents, audit trail</t>
        </is>
      </c>
      <c r="D23" s="25" t="n">
        <v>2</v>
      </c>
      <c r="E23" s="26" t="n"/>
      <c r="F23" s="27">
        <f>IF(E23="",0,E23*D23/5)</f>
        <v/>
      </c>
      <c r="G23" s="28" t="n"/>
      <c r="H23" s="29">
        <f>IF(G23="",0,G23*D23/5)</f>
        <v/>
      </c>
      <c r="I23" s="30" t="n"/>
      <c r="J23" s="31">
        <f>IF(I23="",0,I23*D23/5)</f>
        <v/>
      </c>
      <c r="K23" s="32" t="n"/>
      <c r="L23" s="33">
        <f>IF(K23="",0,K23*D23/5)</f>
        <v/>
      </c>
      <c r="M23" s="34" t="n"/>
      <c r="N23" s="35">
        <f>IF(M23="",0,M23*D23/5)</f>
        <v/>
      </c>
      <c r="P23" s="36">
        <f>IF(E23="",0,D23)</f>
        <v/>
      </c>
      <c r="Q23" s="36">
        <f>IF(G23="",0,D23)</f>
        <v/>
      </c>
      <c r="R23" s="36">
        <f>IF(I23="",0,D23)</f>
        <v/>
      </c>
      <c r="S23" s="36">
        <f>IF(K23="",0,D23)</f>
        <v/>
      </c>
      <c r="T23" s="36">
        <f>IF(M23="",0,D23)</f>
        <v/>
      </c>
    </row>
    <row r="24" ht="18" customHeight="1">
      <c r="A24" s="22" t="n">
        <v>14</v>
      </c>
      <c r="B24" s="23" t="inlineStr">
        <is>
          <t>C4</t>
        </is>
      </c>
      <c r="C24" s="24" t="inlineStr">
        <is>
          <t>RGPD — data residency EU, localisation des données</t>
        </is>
      </c>
      <c r="D24" s="25" t="n">
        <v>1</v>
      </c>
      <c r="E24" s="26" t="n"/>
      <c r="F24" s="27">
        <f>IF(E24="",0,E24*D24/5)</f>
        <v/>
      </c>
      <c r="G24" s="28" t="n"/>
      <c r="H24" s="29">
        <f>IF(G24="",0,G24*D24/5)</f>
        <v/>
      </c>
      <c r="I24" s="30" t="n"/>
      <c r="J24" s="31">
        <f>IF(I24="",0,I24*D24/5)</f>
        <v/>
      </c>
      <c r="K24" s="32" t="n"/>
      <c r="L24" s="33">
        <f>IF(K24="",0,K24*D24/5)</f>
        <v/>
      </c>
      <c r="M24" s="34" t="n"/>
      <c r="N24" s="35">
        <f>IF(M24="",0,M24*D24/5)</f>
        <v/>
      </c>
      <c r="P24" s="36">
        <f>IF(E24="",0,D24)</f>
        <v/>
      </c>
      <c r="Q24" s="36">
        <f>IF(G24="",0,D24)</f>
        <v/>
      </c>
      <c r="R24" s="36">
        <f>IF(I24="",0,D24)</f>
        <v/>
      </c>
      <c r="S24" s="36">
        <f>IF(K24="",0,D24)</f>
        <v/>
      </c>
      <c r="T24" s="36">
        <f>IF(M24="",0,D24)</f>
        <v/>
      </c>
    </row>
    <row r="25" ht="18" customHeight="1">
      <c r="A25" s="22" t="n">
        <v>15</v>
      </c>
      <c r="B25" s="23" t="inlineStr">
        <is>
          <t>C5</t>
        </is>
      </c>
      <c r="C25" s="24" t="inlineStr">
        <is>
          <t>Certifications produit — Common Criteria, FIPS 140-2, ANSSI</t>
        </is>
      </c>
      <c r="D25" s="25" t="n">
        <v>1</v>
      </c>
      <c r="E25" s="26" t="n"/>
      <c r="F25" s="27">
        <f>IF(E25="",0,E25*D25/5)</f>
        <v/>
      </c>
      <c r="G25" s="28" t="n"/>
      <c r="H25" s="29">
        <f>IF(G25="",0,G25*D25/5)</f>
        <v/>
      </c>
      <c r="I25" s="30" t="n"/>
      <c r="J25" s="31">
        <f>IF(I25="",0,I25*D25/5)</f>
        <v/>
      </c>
      <c r="K25" s="32" t="n"/>
      <c r="L25" s="33">
        <f>IF(K25="",0,K25*D25/5)</f>
        <v/>
      </c>
      <c r="M25" s="34" t="n"/>
      <c r="N25" s="35">
        <f>IF(M25="",0,M25*D25/5)</f>
        <v/>
      </c>
      <c r="P25" s="36">
        <f>IF(E25="",0,D25)</f>
        <v/>
      </c>
      <c r="Q25" s="36">
        <f>IF(G25="",0,D25)</f>
        <v/>
      </c>
      <c r="R25" s="36">
        <f>IF(I25="",0,D25)</f>
        <v/>
      </c>
      <c r="S25" s="36">
        <f>IF(K25="",0,D25)</f>
        <v/>
      </c>
      <c r="T25" s="36">
        <f>IF(M25="",0,D25)</f>
        <v/>
      </c>
    </row>
    <row r="26" ht="18" customHeight="1">
      <c r="A26" s="53" t="inlineStr">
        <is>
          <t>Sous-total C  (max 4 pts)</t>
        </is>
      </c>
      <c r="D26" s="54" t="inlineStr">
        <is>
          <t>#ST-C</t>
        </is>
      </c>
      <c r="E26" s="39" t="n"/>
      <c r="F26" s="40">
        <f>SUM(F23,F24,F25)</f>
        <v/>
      </c>
      <c r="G26" s="39" t="n"/>
      <c r="H26" s="41">
        <f>SUM(H23,H24,H25)</f>
        <v/>
      </c>
      <c r="I26" s="39" t="n"/>
      <c r="J26" s="42">
        <f>SUM(J23,J24,J25)</f>
        <v/>
      </c>
      <c r="K26" s="39" t="n"/>
      <c r="L26" s="43">
        <f>SUM(L23,L24,L25)</f>
        <v/>
      </c>
      <c r="M26" s="39" t="n"/>
      <c r="N26" s="44">
        <f>SUM(N23,N24,N25)</f>
        <v/>
      </c>
    </row>
    <row r="27" ht="20" customHeight="1">
      <c r="A27" s="55" t="inlineStr">
        <is>
          <t xml:space="preserve">  D — Performance &amp; scalabilité</t>
        </is>
      </c>
      <c r="D27" s="56" t="inlineStr">
        <is>
          <t>10%</t>
        </is>
      </c>
      <c r="E27" s="57" t="n"/>
      <c r="F27" s="57" t="n"/>
      <c r="G27" s="57" t="n"/>
      <c r="H27" s="57" t="n"/>
      <c r="I27" s="57" t="n"/>
      <c r="J27" s="57" t="n"/>
      <c r="K27" s="57" t="n"/>
      <c r="L27" s="57" t="n"/>
      <c r="M27" s="57" t="n"/>
      <c r="N27" s="57" t="n"/>
    </row>
    <row r="28" ht="18" customHeight="1">
      <c r="A28" s="22" t="n">
        <v>16</v>
      </c>
      <c r="B28" s="23" t="inlineStr">
        <is>
          <t>D1</t>
        </is>
      </c>
      <c r="C28" s="24" t="inlineStr">
        <is>
          <t>Capacité en sessions déchiffrées concurrentes et en nouvelles sessions SSL par seconde — IPS et contrôle applicatif actifs, tenue de charge sur un seul nœud du cluster, sur le modèle exactement proposé (c'est cette grandeur qui porte le coût du déchiffrement, pas le débit)</t>
        </is>
      </c>
      <c r="D28" s="25" t="n">
        <v>5</v>
      </c>
      <c r="E28" s="26" t="n"/>
      <c r="F28" s="27">
        <f>IF(E28="",0,E28*D28/5)</f>
        <v/>
      </c>
      <c r="G28" s="28" t="n"/>
      <c r="H28" s="29">
        <f>IF(G28="",0,G28*D28/5)</f>
        <v/>
      </c>
      <c r="I28" s="30" t="n"/>
      <c r="J28" s="31">
        <f>IF(I28="",0,I28*D28/5)</f>
        <v/>
      </c>
      <c r="K28" s="32" t="n"/>
      <c r="L28" s="33">
        <f>IF(K28="",0,K28*D28/5)</f>
        <v/>
      </c>
      <c r="M28" s="34" t="n"/>
      <c r="N28" s="35">
        <f>IF(M28="",0,M28*D28/5)</f>
        <v/>
      </c>
      <c r="P28" s="36">
        <f>IF(E28="",0,D28)</f>
        <v/>
      </c>
      <c r="Q28" s="36">
        <f>IF(G28="",0,D28)</f>
        <v/>
      </c>
      <c r="R28" s="36">
        <f>IF(I28="",0,D28)</f>
        <v/>
      </c>
      <c r="S28" s="36">
        <f>IF(K28="",0,D28)</f>
        <v/>
      </c>
      <c r="T28" s="36">
        <f>IF(M28="",0,D28)</f>
        <v/>
      </c>
    </row>
    <row r="29" ht="18" customHeight="1">
      <c r="A29" s="22" t="n">
        <v>17</v>
      </c>
      <c r="B29" s="23" t="inlineStr">
        <is>
          <t>D2</t>
        </is>
      </c>
      <c r="C29" s="24" t="inlineStr">
        <is>
          <t>Sessions simultanées et nouvelles connexions par seconde HORS déchiffrement — capacité brute du plan de données ; le facteur de dégradation sous inspection SSL relève de D1, ne pas le compter deux fois</t>
        </is>
      </c>
      <c r="D29" s="25" t="n">
        <v>2</v>
      </c>
      <c r="E29" s="26" t="n"/>
      <c r="F29" s="27">
        <f>IF(E29="",0,E29*D29/5)</f>
        <v/>
      </c>
      <c r="G29" s="28" t="n"/>
      <c r="H29" s="29">
        <f>IF(G29="",0,G29*D29/5)</f>
        <v/>
      </c>
      <c r="I29" s="30" t="n"/>
      <c r="J29" s="31">
        <f>IF(I29="",0,I29*D29/5)</f>
        <v/>
      </c>
      <c r="K29" s="32" t="n"/>
      <c r="L29" s="33">
        <f>IF(K29="",0,K29*D29/5)</f>
        <v/>
      </c>
      <c r="M29" s="34" t="n"/>
      <c r="N29" s="35">
        <f>IF(M29="",0,M29*D29/5)</f>
        <v/>
      </c>
      <c r="P29" s="36">
        <f>IF(E29="",0,D29)</f>
        <v/>
      </c>
      <c r="Q29" s="36">
        <f>IF(G29="",0,D29)</f>
        <v/>
      </c>
      <c r="R29" s="36">
        <f>IF(I29="",0,D29)</f>
        <v/>
      </c>
      <c r="S29" s="36">
        <f>IF(K29="",0,D29)</f>
        <v/>
      </c>
      <c r="T29" s="36">
        <f>IF(M29="",0,D29)</f>
        <v/>
      </c>
    </row>
    <row r="30" ht="18" customHeight="1">
      <c r="A30" s="22" t="n">
        <v>18</v>
      </c>
      <c r="B30" s="23" t="inlineStr">
        <is>
          <t>D3</t>
        </is>
      </c>
      <c r="C30" s="24" t="inlineStr">
        <is>
          <t>Latence plan de contrôle — temps de commit et de convergence de politique, mesurés sur maquette (aucun éditeur ne publie la donnée)</t>
        </is>
      </c>
      <c r="D30" s="25" t="n">
        <v>2</v>
      </c>
      <c r="E30" s="26" t="n"/>
      <c r="F30" s="27">
        <f>IF(E30="",0,E30*D30/5)</f>
        <v/>
      </c>
      <c r="G30" s="28" t="n"/>
      <c r="H30" s="29">
        <f>IF(G30="",0,G30*D30/5)</f>
        <v/>
      </c>
      <c r="I30" s="30" t="n"/>
      <c r="J30" s="31">
        <f>IF(I30="",0,I30*D30/5)</f>
        <v/>
      </c>
      <c r="K30" s="32" t="n"/>
      <c r="L30" s="33">
        <f>IF(K30="",0,K30*D30/5)</f>
        <v/>
      </c>
      <c r="M30" s="34" t="n"/>
      <c r="N30" s="35">
        <f>IF(M30="",0,M30*D30/5)</f>
        <v/>
      </c>
      <c r="P30" s="36">
        <f>IF(E30="",0,D30)</f>
        <v/>
      </c>
      <c r="Q30" s="36">
        <f>IF(G30="",0,D30)</f>
        <v/>
      </c>
      <c r="R30" s="36">
        <f>IF(I30="",0,D30)</f>
        <v/>
      </c>
      <c r="S30" s="36">
        <f>IF(K30="",0,D30)</f>
        <v/>
      </c>
      <c r="T30" s="36">
        <f>IF(M30="",0,D30)</f>
        <v/>
      </c>
    </row>
    <row r="31" ht="18" customHeight="1">
      <c r="A31" s="22" t="n">
        <v>19</v>
      </c>
      <c r="B31" s="23" t="inlineStr">
        <is>
          <t>D4</t>
        </is>
      </c>
      <c r="C31" s="24" t="inlineStr">
        <is>
          <t>Scalabilité horizontale / clustering actif-actif</t>
        </is>
      </c>
      <c r="D31" s="25" t="n">
        <v>1</v>
      </c>
      <c r="E31" s="26" t="n"/>
      <c r="F31" s="27">
        <f>IF(E31="",0,E31*D31/5)</f>
        <v/>
      </c>
      <c r="G31" s="28" t="n"/>
      <c r="H31" s="29">
        <f>IF(G31="",0,G31*D31/5)</f>
        <v/>
      </c>
      <c r="I31" s="30" t="n"/>
      <c r="J31" s="31">
        <f>IF(I31="",0,I31*D31/5)</f>
        <v/>
      </c>
      <c r="K31" s="32" t="n"/>
      <c r="L31" s="33">
        <f>IF(K31="",0,K31*D31/5)</f>
        <v/>
      </c>
      <c r="M31" s="34" t="n"/>
      <c r="N31" s="35">
        <f>IF(M31="",0,M31*D31/5)</f>
        <v/>
      </c>
      <c r="P31" s="36">
        <f>IF(E31="",0,D31)</f>
        <v/>
      </c>
      <c r="Q31" s="36">
        <f>IF(G31="",0,D31)</f>
        <v/>
      </c>
      <c r="R31" s="36">
        <f>IF(I31="",0,D31)</f>
        <v/>
      </c>
      <c r="S31" s="36">
        <f>IF(K31="",0,D31)</f>
        <v/>
      </c>
      <c r="T31" s="36">
        <f>IF(M31="",0,D31)</f>
        <v/>
      </c>
    </row>
    <row r="32" ht="18" customHeight="1">
      <c r="A32" s="58" t="inlineStr">
        <is>
          <t>Sous-total D  (max 10 pts)</t>
        </is>
      </c>
      <c r="D32" s="59" t="inlineStr">
        <is>
          <t>#ST-D</t>
        </is>
      </c>
      <c r="E32" s="39" t="n"/>
      <c r="F32" s="40">
        <f>SUM(F28,F29,F30,F31)</f>
        <v/>
      </c>
      <c r="G32" s="39" t="n"/>
      <c r="H32" s="41">
        <f>SUM(H28,H29,H30,H31)</f>
        <v/>
      </c>
      <c r="I32" s="39" t="n"/>
      <c r="J32" s="42">
        <f>SUM(J28,J29,J30,J31)</f>
        <v/>
      </c>
      <c r="K32" s="39" t="n"/>
      <c r="L32" s="43">
        <f>SUM(L28,L29,L30,L31)</f>
        <v/>
      </c>
      <c r="M32" s="39" t="n"/>
      <c r="N32" s="44">
        <f>SUM(N28,N29,N30,N31)</f>
        <v/>
      </c>
    </row>
    <row r="33" ht="20" customHeight="1">
      <c r="A33" s="60" t="inlineStr">
        <is>
          <t xml:space="preserve">  E — Gestion, exploitation &amp; intégration</t>
        </is>
      </c>
      <c r="D33" s="61" t="inlineStr">
        <is>
          <t>12%</t>
        </is>
      </c>
      <c r="E33" s="62" t="n"/>
      <c r="F33" s="62" t="n"/>
      <c r="G33" s="62" t="n"/>
      <c r="H33" s="62" t="n"/>
      <c r="I33" s="62" t="n"/>
      <c r="J33" s="62" t="n"/>
      <c r="K33" s="62" t="n"/>
      <c r="L33" s="62" t="n"/>
      <c r="M33" s="62" t="n"/>
      <c r="N33" s="62" t="n"/>
    </row>
    <row r="34" ht="18" customHeight="1">
      <c r="A34" s="22" t="n">
        <v>20</v>
      </c>
      <c r="B34" s="23" t="inlineStr">
        <is>
          <t>E1</t>
        </is>
      </c>
      <c r="C34" s="24" t="inlineStr">
        <is>
          <t>Management centralisé — single pane of glass, multi-tenant</t>
        </is>
      </c>
      <c r="D34" s="25" t="n">
        <v>3</v>
      </c>
      <c r="E34" s="26" t="n"/>
      <c r="F34" s="27">
        <f>IF(E34="",0,E34*D34/5)</f>
        <v/>
      </c>
      <c r="G34" s="28" t="n"/>
      <c r="H34" s="29">
        <f>IF(G34="",0,G34*D34/5)</f>
        <v/>
      </c>
      <c r="I34" s="30" t="n"/>
      <c r="J34" s="31">
        <f>IF(I34="",0,I34*D34/5)</f>
        <v/>
      </c>
      <c r="K34" s="32" t="n"/>
      <c r="L34" s="33">
        <f>IF(K34="",0,K34*D34/5)</f>
        <v/>
      </c>
      <c r="M34" s="34" t="n"/>
      <c r="N34" s="35">
        <f>IF(M34="",0,M34*D34/5)</f>
        <v/>
      </c>
      <c r="P34" s="36">
        <f>IF(E34="",0,D34)</f>
        <v/>
      </c>
      <c r="Q34" s="36">
        <f>IF(G34="",0,D34)</f>
        <v/>
      </c>
      <c r="R34" s="36">
        <f>IF(I34="",0,D34)</f>
        <v/>
      </c>
      <c r="S34" s="36">
        <f>IF(K34="",0,D34)</f>
        <v/>
      </c>
      <c r="T34" s="36">
        <f>IF(M34="",0,D34)</f>
        <v/>
      </c>
    </row>
    <row r="35" ht="18" customHeight="1">
      <c r="A35" s="22" t="n">
        <v>21</v>
      </c>
      <c r="B35" s="23" t="inlineStr">
        <is>
          <t>E6</t>
        </is>
      </c>
      <c r="C35" s="24" t="inlineStr">
        <is>
          <t>Management on-premise autonome — console isolée d'Internet, licences et activation hors ligne, mises à jour importables manuellement</t>
        </is>
      </c>
      <c r="D35" s="25" t="n">
        <v>4</v>
      </c>
      <c r="E35" s="26" t="n"/>
      <c r="F35" s="27">
        <f>IF(E35="",0,E35*D35/5)</f>
        <v/>
      </c>
      <c r="G35" s="28" t="n"/>
      <c r="H35" s="29">
        <f>IF(G35="",0,G35*D35/5)</f>
        <v/>
      </c>
      <c r="I35" s="30" t="n"/>
      <c r="J35" s="31">
        <f>IF(I35="",0,I35*D35/5)</f>
        <v/>
      </c>
      <c r="K35" s="32" t="n"/>
      <c r="L35" s="33">
        <f>IF(K35="",0,K35*D35/5)</f>
        <v/>
      </c>
      <c r="M35" s="34" t="n"/>
      <c r="N35" s="35">
        <f>IF(M35="",0,M35*D35/5)</f>
        <v/>
      </c>
      <c r="P35" s="36">
        <f>IF(E35="",0,D35)</f>
        <v/>
      </c>
      <c r="Q35" s="36">
        <f>IF(G35="",0,D35)</f>
        <v/>
      </c>
      <c r="R35" s="36">
        <f>IF(I35="",0,D35)</f>
        <v/>
      </c>
      <c r="S35" s="36">
        <f>IF(K35="",0,D35)</f>
        <v/>
      </c>
      <c r="T35" s="36">
        <f>IF(M35="",0,D35)</f>
        <v/>
      </c>
    </row>
    <row r="36" ht="18" customHeight="1">
      <c r="A36" s="22" t="n">
        <v>22</v>
      </c>
      <c r="B36" s="23" t="inlineStr">
        <is>
          <t>E2</t>
        </is>
      </c>
      <c r="C36" s="24" t="inlineStr">
        <is>
          <t>Automation — API REST, Ansible, Terraform, CI/CD (maturité &amp; doc)</t>
        </is>
      </c>
      <c r="D36" s="25" t="n">
        <v>2</v>
      </c>
      <c r="E36" s="26" t="n"/>
      <c r="F36" s="27">
        <f>IF(E36="",0,E36*D36/5)</f>
        <v/>
      </c>
      <c r="G36" s="28" t="n"/>
      <c r="H36" s="29">
        <f>IF(G36="",0,G36*D36/5)</f>
        <v/>
      </c>
      <c r="I36" s="30" t="n"/>
      <c r="J36" s="31">
        <f>IF(I36="",0,I36*D36/5)</f>
        <v/>
      </c>
      <c r="K36" s="32" t="n"/>
      <c r="L36" s="33">
        <f>IF(K36="",0,K36*D36/5)</f>
        <v/>
      </c>
      <c r="M36" s="34" t="n"/>
      <c r="N36" s="35">
        <f>IF(M36="",0,M36*D36/5)</f>
        <v/>
      </c>
      <c r="P36" s="36">
        <f>IF(E36="",0,D36)</f>
        <v/>
      </c>
      <c r="Q36" s="36">
        <f>IF(G36="",0,D36)</f>
        <v/>
      </c>
      <c r="R36" s="36">
        <f>IF(I36="",0,D36)</f>
        <v/>
      </c>
      <c r="S36" s="36">
        <f>IF(K36="",0,D36)</f>
        <v/>
      </c>
      <c r="T36" s="36">
        <f>IF(M36="",0,D36)</f>
        <v/>
      </c>
    </row>
    <row r="37" ht="18" customHeight="1">
      <c r="A37" s="22" t="n">
        <v>23</v>
      </c>
      <c r="B37" s="23" t="inlineStr">
        <is>
          <t>E3</t>
        </is>
      </c>
      <c r="C37" s="24" t="inlineStr">
        <is>
          <t>Visibilité réseau — dashboards, flow analysis, troubleshooting intégré</t>
        </is>
      </c>
      <c r="D37" s="25" t="n">
        <v>1</v>
      </c>
      <c r="E37" s="26" t="n"/>
      <c r="F37" s="27">
        <f>IF(E37="",0,E37*D37/5)</f>
        <v/>
      </c>
      <c r="G37" s="28" t="n"/>
      <c r="H37" s="29">
        <f>IF(G37="",0,G37*D37/5)</f>
        <v/>
      </c>
      <c r="I37" s="30" t="n"/>
      <c r="J37" s="31">
        <f>IF(I37="",0,I37*D37/5)</f>
        <v/>
      </c>
      <c r="K37" s="32" t="n"/>
      <c r="L37" s="33">
        <f>IF(K37="",0,K37*D37/5)</f>
        <v/>
      </c>
      <c r="M37" s="34" t="n"/>
      <c r="N37" s="35">
        <f>IF(M37="",0,M37*D37/5)</f>
        <v/>
      </c>
      <c r="P37" s="36">
        <f>IF(E37="",0,D37)</f>
        <v/>
      </c>
      <c r="Q37" s="36">
        <f>IF(G37="",0,D37)</f>
        <v/>
      </c>
      <c r="R37" s="36">
        <f>IF(I37="",0,D37)</f>
        <v/>
      </c>
      <c r="S37" s="36">
        <f>IF(K37="",0,D37)</f>
        <v/>
      </c>
      <c r="T37" s="36">
        <f>IF(M37="",0,D37)</f>
        <v/>
      </c>
    </row>
    <row r="38" ht="18" customHeight="1">
      <c r="A38" s="22" t="n">
        <v>24</v>
      </c>
      <c r="B38" s="23" t="inlineStr">
        <is>
          <t>E4</t>
        </is>
      </c>
      <c r="C38" s="24" t="inlineStr">
        <is>
          <t>Intégration annuaire — AD / Entra ID, SAML/OIDC, MFA</t>
        </is>
      </c>
      <c r="D38" s="25" t="n">
        <v>1</v>
      </c>
      <c r="E38" s="26" t="n"/>
      <c r="F38" s="27">
        <f>IF(E38="",0,E38*D38/5)</f>
        <v/>
      </c>
      <c r="G38" s="28" t="n"/>
      <c r="H38" s="29">
        <f>IF(G38="",0,G38*D38/5)</f>
        <v/>
      </c>
      <c r="I38" s="30" t="n"/>
      <c r="J38" s="31">
        <f>IF(I38="",0,I38*D38/5)</f>
        <v/>
      </c>
      <c r="K38" s="32" t="n"/>
      <c r="L38" s="33">
        <f>IF(K38="",0,K38*D38/5)</f>
        <v/>
      </c>
      <c r="M38" s="34" t="n"/>
      <c r="N38" s="35">
        <f>IF(M38="",0,M38*D38/5)</f>
        <v/>
      </c>
      <c r="P38" s="36">
        <f>IF(E38="",0,D38)</f>
        <v/>
      </c>
      <c r="Q38" s="36">
        <f>IF(G38="",0,D38)</f>
        <v/>
      </c>
      <c r="R38" s="36">
        <f>IF(I38="",0,D38)</f>
        <v/>
      </c>
      <c r="S38" s="36">
        <f>IF(K38="",0,D38)</f>
        <v/>
      </c>
      <c r="T38" s="36">
        <f>IF(M38="",0,D38)</f>
        <v/>
      </c>
    </row>
    <row r="39" ht="18" customHeight="1">
      <c r="A39" s="22" t="n">
        <v>25</v>
      </c>
      <c r="B39" s="23" t="inlineStr">
        <is>
          <t>E5</t>
        </is>
      </c>
      <c r="C39" s="24" t="inlineStr">
        <is>
          <t>Accessibilité de la console d'administration — ACR daté, conformité EN 301 549 / WCAG 2.2 AA</t>
        </is>
      </c>
      <c r="D39" s="25" t="n">
        <v>1</v>
      </c>
      <c r="E39" s="26" t="n"/>
      <c r="F39" s="27">
        <f>IF(E39="",0,E39*D39/5)</f>
        <v/>
      </c>
      <c r="G39" s="28" t="n"/>
      <c r="H39" s="29">
        <f>IF(G39="",0,G39*D39/5)</f>
        <v/>
      </c>
      <c r="I39" s="30" t="n"/>
      <c r="J39" s="31">
        <f>IF(I39="",0,I39*D39/5)</f>
        <v/>
      </c>
      <c r="K39" s="32" t="n"/>
      <c r="L39" s="33">
        <f>IF(K39="",0,K39*D39/5)</f>
        <v/>
      </c>
      <c r="M39" s="34" t="n"/>
      <c r="N39" s="35">
        <f>IF(M39="",0,M39*D39/5)</f>
        <v/>
      </c>
      <c r="P39" s="36">
        <f>IF(E39="",0,D39)</f>
        <v/>
      </c>
      <c r="Q39" s="36">
        <f>IF(G39="",0,D39)</f>
        <v/>
      </c>
      <c r="R39" s="36">
        <f>IF(I39="",0,D39)</f>
        <v/>
      </c>
      <c r="S39" s="36">
        <f>IF(K39="",0,D39)</f>
        <v/>
      </c>
      <c r="T39" s="36">
        <f>IF(M39="",0,D39)</f>
        <v/>
      </c>
    </row>
    <row r="40" ht="18" customHeight="1">
      <c r="A40" s="63" t="inlineStr">
        <is>
          <t>Sous-total E  (max 12 pts)</t>
        </is>
      </c>
      <c r="D40" s="64" t="inlineStr">
        <is>
          <t>#ST-E</t>
        </is>
      </c>
      <c r="E40" s="39" t="n"/>
      <c r="F40" s="40">
        <f>SUM(F34,F35,F36,F37,F38,F39)</f>
        <v/>
      </c>
      <c r="G40" s="39" t="n"/>
      <c r="H40" s="41">
        <f>SUM(H34,H35,H36,H37,H38,H39)</f>
        <v/>
      </c>
      <c r="I40" s="39" t="n"/>
      <c r="J40" s="42">
        <f>SUM(J34,J35,J36,J37,J38,J39)</f>
        <v/>
      </c>
      <c r="K40" s="39" t="n"/>
      <c r="L40" s="43">
        <f>SUM(L34,L35,L36,L37,L38,L39)</f>
        <v/>
      </c>
      <c r="M40" s="39" t="n"/>
      <c r="N40" s="44">
        <f>SUM(N34,N35,N36,N37,N38,N39)</f>
        <v/>
      </c>
    </row>
    <row r="41" ht="20" customHeight="1">
      <c r="A41" s="65" t="inlineStr">
        <is>
          <t xml:space="preserve">  F — Support, SLA &amp; continuité</t>
        </is>
      </c>
      <c r="D41" s="66" t="inlineStr">
        <is>
          <t>12%</t>
        </is>
      </c>
      <c r="E41" s="67" t="n"/>
      <c r="F41" s="67" t="n"/>
      <c r="G41" s="67" t="n"/>
      <c r="H41" s="67" t="n"/>
      <c r="I41" s="67" t="n"/>
      <c r="J41" s="67" t="n"/>
      <c r="K41" s="67" t="n"/>
      <c r="L41" s="67" t="n"/>
      <c r="M41" s="67" t="n"/>
      <c r="N41" s="67" t="n"/>
    </row>
    <row r="42" ht="18" customHeight="1">
      <c r="A42" s="22" t="n">
        <v>26</v>
      </c>
      <c r="B42" s="23" t="inlineStr">
        <is>
          <t>F1</t>
        </is>
      </c>
      <c r="C42" s="24" t="inlineStr">
        <is>
          <t>SLA support — temps de réponse P1/P2, équipe francophone 24/7</t>
        </is>
      </c>
      <c r="D42" s="25" t="n">
        <v>2</v>
      </c>
      <c r="E42" s="26" t="n"/>
      <c r="F42" s="27">
        <f>IF(E42="",0,E42*D42/5)</f>
        <v/>
      </c>
      <c r="G42" s="28" t="n"/>
      <c r="H42" s="29">
        <f>IF(G42="",0,G42*D42/5)</f>
        <v/>
      </c>
      <c r="I42" s="30" t="n"/>
      <c r="J42" s="31">
        <f>IF(I42="",0,I42*D42/5)</f>
        <v/>
      </c>
      <c r="K42" s="32" t="n"/>
      <c r="L42" s="33">
        <f>IF(K42="",0,K42*D42/5)</f>
        <v/>
      </c>
      <c r="M42" s="34" t="n"/>
      <c r="N42" s="35">
        <f>IF(M42="",0,M42*D42/5)</f>
        <v/>
      </c>
      <c r="P42" s="36">
        <f>IF(E42="",0,D42)</f>
        <v/>
      </c>
      <c r="Q42" s="36">
        <f>IF(G42="",0,D42)</f>
        <v/>
      </c>
      <c r="R42" s="36">
        <f>IF(I42="",0,D42)</f>
        <v/>
      </c>
      <c r="S42" s="36">
        <f>IF(K42="",0,D42)</f>
        <v/>
      </c>
      <c r="T42" s="36">
        <f>IF(M42="",0,D42)</f>
        <v/>
      </c>
    </row>
    <row r="43" ht="18" customHeight="1">
      <c r="A43" s="22" t="n">
        <v>27</v>
      </c>
      <c r="B43" s="23" t="inlineStr">
        <is>
          <t>F2</t>
        </is>
      </c>
      <c r="C43" s="24" t="inlineStr">
        <is>
          <t>Roadmap produit &amp; durée de vie (EOL/EOS) — visibilité 5 ans</t>
        </is>
      </c>
      <c r="D43" s="25" t="n">
        <v>2</v>
      </c>
      <c r="E43" s="26" t="n"/>
      <c r="F43" s="27">
        <f>IF(E43="",0,E43*D43/5)</f>
        <v/>
      </c>
      <c r="G43" s="28" t="n"/>
      <c r="H43" s="29">
        <f>IF(G43="",0,G43*D43/5)</f>
        <v/>
      </c>
      <c r="I43" s="30" t="n"/>
      <c r="J43" s="31">
        <f>IF(I43="",0,I43*D43/5)</f>
        <v/>
      </c>
      <c r="K43" s="32" t="n"/>
      <c r="L43" s="33">
        <f>IF(K43="",0,K43*D43/5)</f>
        <v/>
      </c>
      <c r="M43" s="34" t="n"/>
      <c r="N43" s="35">
        <f>IF(M43="",0,M43*D43/5)</f>
        <v/>
      </c>
      <c r="P43" s="36">
        <f>IF(E43="",0,D43)</f>
        <v/>
      </c>
      <c r="Q43" s="36">
        <f>IF(G43="",0,D43)</f>
        <v/>
      </c>
      <c r="R43" s="36">
        <f>IF(I43="",0,D43)</f>
        <v/>
      </c>
      <c r="S43" s="36">
        <f>IF(K43="",0,D43)</f>
        <v/>
      </c>
      <c r="T43" s="36">
        <f>IF(M43="",0,D43)</f>
        <v/>
      </c>
    </row>
    <row r="44" ht="18" customHeight="1">
      <c r="A44" s="22" t="n">
        <v>28</v>
      </c>
      <c r="B44" s="23" t="inlineStr">
        <is>
          <t>F3</t>
        </is>
      </c>
      <c r="C44" s="24" t="inlineStr">
        <is>
          <t>Références secteur public belge ou transport (STIB / TEC / De Lijn)</t>
        </is>
      </c>
      <c r="D44" s="25" t="n">
        <v>1</v>
      </c>
      <c r="E44" s="26" t="n"/>
      <c r="F44" s="27">
        <f>IF(E44="",0,E44*D44/5)</f>
        <v/>
      </c>
      <c r="G44" s="28" t="n"/>
      <c r="H44" s="29">
        <f>IF(G44="",0,G44*D44/5)</f>
        <v/>
      </c>
      <c r="I44" s="30" t="n"/>
      <c r="J44" s="31">
        <f>IF(I44="",0,I44*D44/5)</f>
        <v/>
      </c>
      <c r="K44" s="32" t="n"/>
      <c r="L44" s="33">
        <f>IF(K44="",0,K44*D44/5)</f>
        <v/>
      </c>
      <c r="M44" s="34" t="n"/>
      <c r="N44" s="35">
        <f>IF(M44="",0,M44*D44/5)</f>
        <v/>
      </c>
      <c r="P44" s="36">
        <f>IF(E44="",0,D44)</f>
        <v/>
      </c>
      <c r="Q44" s="36">
        <f>IF(G44="",0,D44)</f>
        <v/>
      </c>
      <c r="R44" s="36">
        <f>IF(I44="",0,D44)</f>
        <v/>
      </c>
      <c r="S44" s="36">
        <f>IF(K44="",0,D44)</f>
        <v/>
      </c>
      <c r="T44" s="36">
        <f>IF(M44="",0,D44)</f>
        <v/>
      </c>
    </row>
    <row r="45" ht="18" customHeight="1">
      <c r="A45" s="22" t="n">
        <v>29</v>
      </c>
      <c r="B45" s="23" t="inlineStr">
        <is>
          <t>F4</t>
        </is>
      </c>
      <c r="C45" s="24" t="inlineStr">
        <is>
          <t>Formation &amp; certification des équipes internes STIB</t>
        </is>
      </c>
      <c r="D45" s="25" t="n">
        <v>1</v>
      </c>
      <c r="E45" s="26" t="n"/>
      <c r="F45" s="27">
        <f>IF(E45="",0,E45*D45/5)</f>
        <v/>
      </c>
      <c r="G45" s="28" t="n"/>
      <c r="H45" s="29">
        <f>IF(G45="",0,G45*D45/5)</f>
        <v/>
      </c>
      <c r="I45" s="30" t="n"/>
      <c r="J45" s="31">
        <f>IF(I45="",0,I45*D45/5)</f>
        <v/>
      </c>
      <c r="K45" s="32" t="n"/>
      <c r="L45" s="33">
        <f>IF(K45="",0,K45*D45/5)</f>
        <v/>
      </c>
      <c r="M45" s="34" t="n"/>
      <c r="N45" s="35">
        <f>IF(M45="",0,M45*D45/5)</f>
        <v/>
      </c>
      <c r="P45" s="36">
        <f>IF(E45="",0,D45)</f>
        <v/>
      </c>
      <c r="Q45" s="36">
        <f>IF(G45="",0,D45)</f>
        <v/>
      </c>
      <c r="R45" s="36">
        <f>IF(I45="",0,D45)</f>
        <v/>
      </c>
      <c r="S45" s="36">
        <f>IF(K45="",0,D45)</f>
        <v/>
      </c>
      <c r="T45" s="36">
        <f>IF(M45="",0,D45)</f>
        <v/>
      </c>
    </row>
    <row r="46" ht="18" customHeight="1">
      <c r="A46" s="22" t="n">
        <v>30</v>
      </c>
      <c r="B46" s="23" t="inlineStr">
        <is>
          <t>F5</t>
        </is>
      </c>
      <c r="C46" s="24" t="inlineStr">
        <is>
          <t>Plan de migration et assistance déploiement (PSO / Professional Services)</t>
        </is>
      </c>
      <c r="D46" s="25" t="n">
        <v>1</v>
      </c>
      <c r="E46" s="26" t="n"/>
      <c r="F46" s="27">
        <f>IF(E46="",0,E46*D46/5)</f>
        <v/>
      </c>
      <c r="G46" s="28" t="n"/>
      <c r="H46" s="29">
        <f>IF(G46="",0,G46*D46/5)</f>
        <v/>
      </c>
      <c r="I46" s="30" t="n"/>
      <c r="J46" s="31">
        <f>IF(I46="",0,I46*D46/5)</f>
        <v/>
      </c>
      <c r="K46" s="32" t="n"/>
      <c r="L46" s="33">
        <f>IF(K46="",0,K46*D46/5)</f>
        <v/>
      </c>
      <c r="M46" s="34" t="n"/>
      <c r="N46" s="35">
        <f>IF(M46="",0,M46*D46/5)</f>
        <v/>
      </c>
      <c r="P46" s="36">
        <f>IF(E46="",0,D46)</f>
        <v/>
      </c>
      <c r="Q46" s="36">
        <f>IF(G46="",0,D46)</f>
        <v/>
      </c>
      <c r="R46" s="36">
        <f>IF(I46="",0,D46)</f>
        <v/>
      </c>
      <c r="S46" s="36">
        <f>IF(K46="",0,D46)</f>
        <v/>
      </c>
      <c r="T46" s="36">
        <f>IF(M46="",0,D46)</f>
        <v/>
      </c>
    </row>
    <row r="47" ht="18" customHeight="1">
      <c r="A47" s="22" t="n">
        <v>31</v>
      </c>
      <c r="B47" s="23" t="inlineStr">
        <is>
          <t>F6</t>
        </is>
      </c>
      <c r="C47" s="24" t="inlineStr">
        <is>
          <t>Risque de migration / changement d'éditeur — conversion des règles, reprise du parc installé, fenêtre d'interruption, re-certification des équipes</t>
        </is>
      </c>
      <c r="D47" s="25" t="n">
        <v>5</v>
      </c>
      <c r="E47" s="26" t="n"/>
      <c r="F47" s="27">
        <f>IF(E47="",0,E47*D47/5)</f>
        <v/>
      </c>
      <c r="G47" s="28" t="n"/>
      <c r="H47" s="29">
        <f>IF(G47="",0,G47*D47/5)</f>
        <v/>
      </c>
      <c r="I47" s="30" t="n"/>
      <c r="J47" s="31">
        <f>IF(I47="",0,I47*D47/5)</f>
        <v/>
      </c>
      <c r="K47" s="32" t="n"/>
      <c r="L47" s="33">
        <f>IF(K47="",0,K47*D47/5)</f>
        <v/>
      </c>
      <c r="M47" s="34" t="n"/>
      <c r="N47" s="35">
        <f>IF(M47="",0,M47*D47/5)</f>
        <v/>
      </c>
      <c r="P47" s="36">
        <f>IF(E47="",0,D47)</f>
        <v/>
      </c>
      <c r="Q47" s="36">
        <f>IF(G47="",0,D47)</f>
        <v/>
      </c>
      <c r="R47" s="36">
        <f>IF(I47="",0,D47)</f>
        <v/>
      </c>
      <c r="S47" s="36">
        <f>IF(K47="",0,D47)</f>
        <v/>
      </c>
      <c r="T47" s="36">
        <f>IF(M47="",0,D47)</f>
        <v/>
      </c>
    </row>
    <row r="48" ht="18" customHeight="1">
      <c r="A48" s="68" t="inlineStr">
        <is>
          <t>Sous-total F  (max 12 pts)</t>
        </is>
      </c>
      <c r="D48" s="69" t="inlineStr">
        <is>
          <t>#ST-F</t>
        </is>
      </c>
      <c r="E48" s="39" t="n"/>
      <c r="F48" s="40">
        <f>SUM(F42,F43,F44,F45,F46,F47)</f>
        <v/>
      </c>
      <c r="G48" s="39" t="n"/>
      <c r="H48" s="41">
        <f>SUM(H42,H43,H44,H45,H46,H47)</f>
        <v/>
      </c>
      <c r="I48" s="39" t="n"/>
      <c r="J48" s="42">
        <f>SUM(J42,J43,J44,J45,J46,J47)</f>
        <v/>
      </c>
      <c r="K48" s="39" t="n"/>
      <c r="L48" s="43">
        <f>SUM(L42,L43,L44,L45,L46,L47)</f>
        <v/>
      </c>
      <c r="M48" s="39" t="n"/>
      <c r="N48" s="44">
        <f>SUM(N42,N43,N44,N45,N46,N47)</f>
        <v/>
      </c>
    </row>
    <row r="49" ht="20" customHeight="1">
      <c r="A49" s="70" t="inlineStr">
        <is>
          <t xml:space="preserve">  G — Financier &amp; TCO</t>
        </is>
      </c>
      <c r="D49" s="71" t="inlineStr">
        <is>
          <t>20%</t>
        </is>
      </c>
      <c r="E49" s="72" t="n"/>
      <c r="F49" s="72" t="n"/>
      <c r="G49" s="72" t="n"/>
      <c r="H49" s="72" t="n"/>
      <c r="I49" s="72" t="n"/>
      <c r="J49" s="72" t="n"/>
      <c r="K49" s="72" t="n"/>
      <c r="L49" s="72" t="n"/>
      <c r="M49" s="72" t="n"/>
      <c r="N49" s="72" t="n"/>
    </row>
    <row r="50" ht="20" customHeight="1">
      <c r="A50" s="73" t="inlineStr">
        <is>
          <t>Montant TCO 5 ans à saisir (€ HTVA)  →</t>
        </is>
      </c>
      <c r="D50" s="74" t="inlineStr">
        <is>
          <t>#TCO</t>
        </is>
      </c>
      <c r="E50" s="75" t="n"/>
      <c r="F50" s="76" t="n"/>
      <c r="G50" s="77" t="n"/>
      <c r="H50" s="76" t="n"/>
      <c r="I50" s="78" t="n"/>
      <c r="J50" s="76" t="n"/>
      <c r="K50" s="79" t="n"/>
      <c r="L50" s="76" t="n"/>
      <c r="M50" s="80" t="n"/>
      <c r="N50" s="76" t="n"/>
    </row>
    <row r="51" ht="18" customHeight="1">
      <c r="A51" s="22" t="n">
        <v>32</v>
      </c>
      <c r="B51" s="23" t="inlineStr">
        <is>
          <t>G1</t>
        </is>
      </c>
      <c r="C51" s="24" t="inlineStr">
        <is>
          <t>TCO 5 ans — CAPEX + OPEX, licences, maintenance, abonnements</t>
        </is>
      </c>
      <c r="D51" s="25" t="n">
        <v>14</v>
      </c>
      <c r="E51" s="26">
        <f>IF(N(E50)&lt;=0,"",5*MINIFS($E$50:$M$50,$E$50:$M$50,"&gt;0")/E50)</f>
        <v/>
      </c>
      <c r="F51" s="27">
        <f>IF(E51="",0,E51*D51/5)</f>
        <v/>
      </c>
      <c r="G51" s="28">
        <f>IF(N(G50)&lt;=0,"",5*MINIFS($E$50:$M$50,$E$50:$M$50,"&gt;0")/G50)</f>
        <v/>
      </c>
      <c r="H51" s="29">
        <f>IF(G51="",0,G51*D51/5)</f>
        <v/>
      </c>
      <c r="I51" s="30">
        <f>IF(N(I50)&lt;=0,"",5*MINIFS($E$50:$M$50,$E$50:$M$50,"&gt;0")/I50)</f>
        <v/>
      </c>
      <c r="J51" s="31">
        <f>IF(I51="",0,I51*D51/5)</f>
        <v/>
      </c>
      <c r="K51" s="32">
        <f>IF(N(K50)&lt;=0,"",5*MINIFS($E$50:$M$50,$E$50:$M$50,"&gt;0")/K50)</f>
        <v/>
      </c>
      <c r="L51" s="33">
        <f>IF(K51="",0,K51*D51/5)</f>
        <v/>
      </c>
      <c r="M51" s="34">
        <f>IF(N(M50)&lt;=0,"",5*MINIFS($E$50:$M$50,$E$50:$M$50,"&gt;0")/M50)</f>
        <v/>
      </c>
      <c r="N51" s="35">
        <f>IF(M51="",0,M51*D51/5)</f>
        <v/>
      </c>
      <c r="P51" s="36">
        <f>IF(E51="",0,D51)</f>
        <v/>
      </c>
      <c r="Q51" s="36">
        <f>IF(G51="",0,D51)</f>
        <v/>
      </c>
      <c r="R51" s="36">
        <f>IF(I51="",0,D51)</f>
        <v/>
      </c>
      <c r="S51" s="36">
        <f>IF(K51="",0,D51)</f>
        <v/>
      </c>
      <c r="T51" s="36">
        <f>IF(M51="",0,D51)</f>
        <v/>
      </c>
    </row>
    <row r="52" ht="18" customHeight="1">
      <c r="A52" s="22" t="n">
        <v>33</v>
      </c>
      <c r="B52" s="23" t="inlineStr">
        <is>
          <t>G2</t>
        </is>
      </c>
      <c r="C52" s="24" t="inlineStr">
        <is>
          <t>Modèle de licensing — flexibilité, portabilité, absence de vendor lock-in</t>
        </is>
      </c>
      <c r="D52" s="25" t="n">
        <v>3</v>
      </c>
      <c r="E52" s="26" t="n"/>
      <c r="F52" s="27">
        <f>IF(E52="",0,E52*D52/5)</f>
        <v/>
      </c>
      <c r="G52" s="28" t="n"/>
      <c r="H52" s="29">
        <f>IF(G52="",0,G52*D52/5)</f>
        <v/>
      </c>
      <c r="I52" s="30" t="n"/>
      <c r="J52" s="31">
        <f>IF(I52="",0,I52*D52/5)</f>
        <v/>
      </c>
      <c r="K52" s="32" t="n"/>
      <c r="L52" s="33">
        <f>IF(K52="",0,K52*D52/5)</f>
        <v/>
      </c>
      <c r="M52" s="34" t="n"/>
      <c r="N52" s="35">
        <f>IF(M52="",0,M52*D52/5)</f>
        <v/>
      </c>
      <c r="P52" s="36">
        <f>IF(E52="",0,D52)</f>
        <v/>
      </c>
      <c r="Q52" s="36">
        <f>IF(G52="",0,D52)</f>
        <v/>
      </c>
      <c r="R52" s="36">
        <f>IF(I52="",0,D52)</f>
        <v/>
      </c>
      <c r="S52" s="36">
        <f>IF(K52="",0,D52)</f>
        <v/>
      </c>
      <c r="T52" s="36">
        <f>IF(M52="",0,D52)</f>
        <v/>
      </c>
    </row>
    <row r="53" ht="18" customHeight="1">
      <c r="A53" s="22" t="n">
        <v>34</v>
      </c>
      <c r="B53" s="23" t="inlineStr">
        <is>
          <t>G3</t>
        </is>
      </c>
      <c r="C53" s="24" t="inlineStr">
        <is>
          <t>Conditions contractuelles conformes marchés publics belges (Loi 2016)</t>
        </is>
      </c>
      <c r="D53" s="25" t="n">
        <v>3</v>
      </c>
      <c r="E53" s="26" t="n"/>
      <c r="F53" s="27">
        <f>IF(E53="",0,E53*D53/5)</f>
        <v/>
      </c>
      <c r="G53" s="28" t="n"/>
      <c r="H53" s="29">
        <f>IF(G53="",0,G53*D53/5)</f>
        <v/>
      </c>
      <c r="I53" s="30" t="n"/>
      <c r="J53" s="31">
        <f>IF(I53="",0,I53*D53/5)</f>
        <v/>
      </c>
      <c r="K53" s="32" t="n"/>
      <c r="L53" s="33">
        <f>IF(K53="",0,K53*D53/5)</f>
        <v/>
      </c>
      <c r="M53" s="34" t="n"/>
      <c r="N53" s="35">
        <f>IF(M53="",0,M53*D53/5)</f>
        <v/>
      </c>
      <c r="P53" s="36">
        <f>IF(E53="",0,D53)</f>
        <v/>
      </c>
      <c r="Q53" s="36">
        <f>IF(G53="",0,D53)</f>
        <v/>
      </c>
      <c r="R53" s="36">
        <f>IF(I53="",0,D53)</f>
        <v/>
      </c>
      <c r="S53" s="36">
        <f>IF(K53="",0,D53)</f>
        <v/>
      </c>
      <c r="T53" s="36">
        <f>IF(M53="",0,D53)</f>
        <v/>
      </c>
    </row>
    <row r="54" ht="18" customHeight="1">
      <c r="A54" s="81" t="inlineStr">
        <is>
          <t>Sous-total G  (max 20 pts)</t>
        </is>
      </c>
      <c r="D54" s="82" t="inlineStr">
        <is>
          <t>#ST-G</t>
        </is>
      </c>
      <c r="E54" s="39" t="n"/>
      <c r="F54" s="40">
        <f>SUM(F51,F52,F53)</f>
        <v/>
      </c>
      <c r="G54" s="39" t="n"/>
      <c r="H54" s="41">
        <f>SUM(H51,H52,H53)</f>
        <v/>
      </c>
      <c r="I54" s="39" t="n"/>
      <c r="J54" s="42">
        <f>SUM(J51,J52,J53)</f>
        <v/>
      </c>
      <c r="K54" s="39" t="n"/>
      <c r="L54" s="43">
        <f>SUM(L51,L52,L53)</f>
        <v/>
      </c>
      <c r="M54" s="39" t="n"/>
      <c r="N54" s="44">
        <f>SUM(N51,N52,N53)</f>
        <v/>
      </c>
    </row>
    <row r="55" ht="20" customHeight="1">
      <c r="A55" s="83" t="inlineStr">
        <is>
          <t xml:space="preserve">  H — Résilience &amp; continuité d'exploitation</t>
        </is>
      </c>
      <c r="D55" s="84" t="inlineStr">
        <is>
          <t>10%</t>
        </is>
      </c>
      <c r="E55" s="85" t="n"/>
      <c r="F55" s="85" t="n"/>
      <c r="G55" s="85" t="n"/>
      <c r="H55" s="85" t="n"/>
      <c r="I55" s="85" t="n"/>
      <c r="J55" s="85" t="n"/>
      <c r="K55" s="85" t="n"/>
      <c r="L55" s="85" t="n"/>
      <c r="M55" s="85" t="n"/>
      <c r="N55" s="85" t="n"/>
    </row>
    <row r="56" ht="18" customHeight="1">
      <c r="A56" s="22" t="n">
        <v>35</v>
      </c>
      <c r="B56" s="23" t="inlineStr">
        <is>
          <t>H1</t>
        </is>
      </c>
      <c r="C56" s="24" t="inlineStr">
        <is>
          <t>Architecture inter-DC — actif/actif ou actif/passif, basculement transparent</t>
        </is>
      </c>
      <c r="D56" s="25" t="n">
        <v>2</v>
      </c>
      <c r="E56" s="26" t="n"/>
      <c r="F56" s="27">
        <f>IF(E56="",0,E56*D56/5)</f>
        <v/>
      </c>
      <c r="G56" s="28" t="n"/>
      <c r="H56" s="29">
        <f>IF(G56="",0,G56*D56/5)</f>
        <v/>
      </c>
      <c r="I56" s="30" t="n"/>
      <c r="J56" s="31">
        <f>IF(I56="",0,I56*D56/5)</f>
        <v/>
      </c>
      <c r="K56" s="32" t="n"/>
      <c r="L56" s="33">
        <f>IF(K56="",0,K56*D56/5)</f>
        <v/>
      </c>
      <c r="M56" s="34" t="n"/>
      <c r="N56" s="35">
        <f>IF(M56="",0,M56*D56/5)</f>
        <v/>
      </c>
      <c r="P56" s="36">
        <f>IF(E56="",0,D56)</f>
        <v/>
      </c>
      <c r="Q56" s="36">
        <f>IF(G56="",0,D56)</f>
        <v/>
      </c>
      <c r="R56" s="36">
        <f>IF(I56="",0,D56)</f>
        <v/>
      </c>
      <c r="S56" s="36">
        <f>IF(K56="",0,D56)</f>
        <v/>
      </c>
      <c r="T56" s="36">
        <f>IF(M56="",0,D56)</f>
        <v/>
      </c>
    </row>
    <row r="57" ht="18" customHeight="1">
      <c r="A57" s="22" t="n">
        <v>36</v>
      </c>
      <c r="B57" s="23" t="inlineStr">
        <is>
          <t>H2</t>
        </is>
      </c>
      <c r="C57" s="24" t="inlineStr">
        <is>
          <t>Synchronisation et RPO — temps réel vs latence acceptable, cohérence des données</t>
        </is>
      </c>
      <c r="D57" s="25" t="n">
        <v>1</v>
      </c>
      <c r="E57" s="26" t="n"/>
      <c r="F57" s="27">
        <f>IF(E57="",0,E57*D57/5)</f>
        <v/>
      </c>
      <c r="G57" s="28" t="n"/>
      <c r="H57" s="29">
        <f>IF(G57="",0,G57*D57/5)</f>
        <v/>
      </c>
      <c r="I57" s="30" t="n"/>
      <c r="J57" s="31">
        <f>IF(I57="",0,I57*D57/5)</f>
        <v/>
      </c>
      <c r="K57" s="32" t="n"/>
      <c r="L57" s="33">
        <f>IF(K57="",0,K57*D57/5)</f>
        <v/>
      </c>
      <c r="M57" s="34" t="n"/>
      <c r="N57" s="35">
        <f>IF(M57="",0,M57*D57/5)</f>
        <v/>
      </c>
      <c r="P57" s="36">
        <f>IF(E57="",0,D57)</f>
        <v/>
      </c>
      <c r="Q57" s="36">
        <f>IF(G57="",0,D57)</f>
        <v/>
      </c>
      <c r="R57" s="36">
        <f>IF(I57="",0,D57)</f>
        <v/>
      </c>
      <c r="S57" s="36">
        <f>IF(K57="",0,D57)</f>
        <v/>
      </c>
      <c r="T57" s="36">
        <f>IF(M57="",0,D57)</f>
        <v/>
      </c>
    </row>
    <row r="58" ht="18" customHeight="1">
      <c r="A58" s="22" t="n">
        <v>37</v>
      </c>
      <c r="B58" s="23" t="inlineStr">
        <is>
          <t>H3</t>
        </is>
      </c>
      <c r="C58" s="24" t="inlineStr">
        <is>
          <t>Dépendances critiques en cas de sinistre — DNS, annuaire, PKI, orchestration</t>
        </is>
      </c>
      <c r="D58" s="25" t="n">
        <v>2</v>
      </c>
      <c r="E58" s="26" t="n"/>
      <c r="F58" s="27">
        <f>IF(E58="",0,E58*D58/5)</f>
        <v/>
      </c>
      <c r="G58" s="28" t="n"/>
      <c r="H58" s="29">
        <f>IF(G58="",0,G58*D58/5)</f>
        <v/>
      </c>
      <c r="I58" s="30" t="n"/>
      <c r="J58" s="31">
        <f>IF(I58="",0,I58*D58/5)</f>
        <v/>
      </c>
      <c r="K58" s="32" t="n"/>
      <c r="L58" s="33">
        <f>IF(K58="",0,K58*D58/5)</f>
        <v/>
      </c>
      <c r="M58" s="34" t="n"/>
      <c r="N58" s="35">
        <f>IF(M58="",0,M58*D58/5)</f>
        <v/>
      </c>
      <c r="P58" s="36">
        <f>IF(E58="",0,D58)</f>
        <v/>
      </c>
      <c r="Q58" s="36">
        <f>IF(G58="",0,D58)</f>
        <v/>
      </c>
      <c r="R58" s="36">
        <f>IF(I58="",0,D58)</f>
        <v/>
      </c>
      <c r="S58" s="36">
        <f>IF(K58="",0,D58)</f>
        <v/>
      </c>
      <c r="T58" s="36">
        <f>IF(M58="",0,D58)</f>
        <v/>
      </c>
    </row>
    <row r="59" ht="18" customHeight="1">
      <c r="A59" s="22" t="n">
        <v>38</v>
      </c>
      <c r="B59" s="23" t="inlineStr">
        <is>
          <t>H4</t>
        </is>
      </c>
      <c r="C59" s="24" t="inlineStr">
        <is>
          <t>Failover — automatique (RTO garanti) ou intervention humaine requise</t>
        </is>
      </c>
      <c r="D59" s="25" t="n">
        <v>1</v>
      </c>
      <c r="E59" s="26" t="n"/>
      <c r="F59" s="27">
        <f>IF(E59="",0,E59*D59/5)</f>
        <v/>
      </c>
      <c r="G59" s="28" t="n"/>
      <c r="H59" s="29">
        <f>IF(G59="",0,G59*D59/5)</f>
        <v/>
      </c>
      <c r="I59" s="30" t="n"/>
      <c r="J59" s="31">
        <f>IF(I59="",0,I59*D59/5)</f>
        <v/>
      </c>
      <c r="K59" s="32" t="n"/>
      <c r="L59" s="33">
        <f>IF(K59="",0,K59*D59/5)</f>
        <v/>
      </c>
      <c r="M59" s="34" t="n"/>
      <c r="N59" s="35">
        <f>IF(M59="",0,M59*D59/5)</f>
        <v/>
      </c>
      <c r="P59" s="36">
        <f>IF(E59="",0,D59)</f>
        <v/>
      </c>
      <c r="Q59" s="36">
        <f>IF(G59="",0,D59)</f>
        <v/>
      </c>
      <c r="R59" s="36">
        <f>IF(I59="",0,D59)</f>
        <v/>
      </c>
      <c r="S59" s="36">
        <f>IF(K59="",0,D59)</f>
        <v/>
      </c>
      <c r="T59" s="36">
        <f>IF(M59="",0,D59)</f>
        <v/>
      </c>
    </row>
    <row r="60" ht="18" customHeight="1">
      <c r="A60" s="22" t="n">
        <v>39</v>
      </c>
      <c r="B60" s="23" t="inlineStr">
        <is>
          <t>H5</t>
        </is>
      </c>
      <c r="C60" s="24" t="inlineStr">
        <is>
          <t>Survie à une coupure du lien opérateur — politique en cache, signatures importables hors ligne, aucune dépendance cloud pour le plan de données</t>
        </is>
      </c>
      <c r="D60" s="25" t="n">
        <v>4</v>
      </c>
      <c r="E60" s="26" t="n"/>
      <c r="F60" s="27">
        <f>IF(E60="",0,E60*D60/5)</f>
        <v/>
      </c>
      <c r="G60" s="28" t="n"/>
      <c r="H60" s="29">
        <f>IF(G60="",0,G60*D60/5)</f>
        <v/>
      </c>
      <c r="I60" s="30" t="n"/>
      <c r="J60" s="31">
        <f>IF(I60="",0,I60*D60/5)</f>
        <v/>
      </c>
      <c r="K60" s="32" t="n"/>
      <c r="L60" s="33">
        <f>IF(K60="",0,K60*D60/5)</f>
        <v/>
      </c>
      <c r="M60" s="34" t="n"/>
      <c r="N60" s="35">
        <f>IF(M60="",0,M60*D60/5)</f>
        <v/>
      </c>
      <c r="P60" s="36">
        <f>IF(E60="",0,D60)</f>
        <v/>
      </c>
      <c r="Q60" s="36">
        <f>IF(G60="",0,D60)</f>
        <v/>
      </c>
      <c r="R60" s="36">
        <f>IF(I60="",0,D60)</f>
        <v/>
      </c>
      <c r="S60" s="36">
        <f>IF(K60="",0,D60)</f>
        <v/>
      </c>
      <c r="T60" s="36">
        <f>IF(M60="",0,D60)</f>
        <v/>
      </c>
    </row>
    <row r="61" ht="18" customHeight="1">
      <c r="A61" s="86" t="inlineStr">
        <is>
          <t>Sous-total H  (max 10 pts)</t>
        </is>
      </c>
      <c r="D61" s="87" t="inlineStr">
        <is>
          <t>#ST-H</t>
        </is>
      </c>
      <c r="E61" s="39" t="n"/>
      <c r="F61" s="40">
        <f>SUM(F56,F57,F58,F59,F60)</f>
        <v/>
      </c>
      <c r="G61" s="39" t="n"/>
      <c r="H61" s="41">
        <f>SUM(H56,H57,H58,H59,H60)</f>
        <v/>
      </c>
      <c r="I61" s="39" t="n"/>
      <c r="J61" s="42">
        <f>SUM(J56,J57,J58,J59,J60)</f>
        <v/>
      </c>
      <c r="K61" s="39" t="n"/>
      <c r="L61" s="43">
        <f>SUM(L56,L57,L58,L59,L60)</f>
        <v/>
      </c>
      <c r="M61" s="39" t="n"/>
      <c r="N61" s="44">
        <f>SUM(N56,N57,N58,N59,N60)</f>
        <v/>
      </c>
    </row>
    <row r="62" ht="20" customHeight="1">
      <c r="A62" s="88" t="inlineStr">
        <is>
          <t xml:space="preserve">  Z — Hors périmètre — informatif, non pondéré</t>
        </is>
      </c>
      <c r="D62" s="89" t="inlineStr">
        <is>
          <t>info</t>
        </is>
      </c>
      <c r="E62" s="90" t="n"/>
      <c r="F62" s="90" t="n"/>
      <c r="G62" s="90" t="n"/>
      <c r="H62" s="90" t="n"/>
      <c r="I62" s="90" t="n"/>
      <c r="J62" s="90" t="n"/>
      <c r="K62" s="90" t="n"/>
      <c r="L62" s="90" t="n"/>
      <c r="M62" s="90" t="n"/>
      <c r="N62" s="90" t="n"/>
    </row>
    <row r="63" ht="18" customHeight="1">
      <c r="A63" s="22" t="n">
        <v>40</v>
      </c>
      <c r="B63" s="23" t="inlineStr">
        <is>
          <t>C2</t>
        </is>
      </c>
      <c r="C63" s="24" t="inlineStr">
        <is>
          <t>Journalisation complète — syslog CEF, audit immuable, rétention configurable</t>
        </is>
      </c>
      <c r="D63" s="25" t="n">
        <v>0</v>
      </c>
      <c r="E63" s="26" t="n"/>
      <c r="F63" s="27">
        <f>IF(E63="",0,E63*D63/5)</f>
        <v/>
      </c>
      <c r="G63" s="28" t="n"/>
      <c r="H63" s="29">
        <f>IF(G63="",0,G63*D63/5)</f>
        <v/>
      </c>
      <c r="I63" s="30" t="n"/>
      <c r="J63" s="31">
        <f>IF(I63="",0,I63*D63/5)</f>
        <v/>
      </c>
      <c r="K63" s="32" t="n"/>
      <c r="L63" s="33">
        <f>IF(K63="",0,K63*D63/5)</f>
        <v/>
      </c>
      <c r="M63" s="34" t="n"/>
      <c r="N63" s="35">
        <f>IF(M63="",0,M63*D63/5)</f>
        <v/>
      </c>
      <c r="P63" s="36">
        <f>IF(E63="",0,D63)</f>
        <v/>
      </c>
      <c r="Q63" s="36">
        <f>IF(G63="",0,D63)</f>
        <v/>
      </c>
      <c r="R63" s="36">
        <f>IF(I63="",0,D63)</f>
        <v/>
      </c>
      <c r="S63" s="36">
        <f>IF(K63="",0,D63)</f>
        <v/>
      </c>
      <c r="T63" s="36">
        <f>IF(M63="",0,D63)</f>
        <v/>
      </c>
    </row>
    <row r="64" ht="18" customHeight="1">
      <c r="A64" s="22" t="n">
        <v>41</v>
      </c>
      <c r="B64" s="23" t="inlineStr">
        <is>
          <t>C3</t>
        </is>
      </c>
      <c r="C64" s="24" t="inlineStr">
        <is>
          <t>Intégration SIEM — Microsoft Sentinel, API, CEF natif</t>
        </is>
      </c>
      <c r="D64" s="25" t="n">
        <v>0</v>
      </c>
      <c r="E64" s="26" t="n"/>
      <c r="F64" s="27">
        <f>IF(E64="",0,E64*D64/5)</f>
        <v/>
      </c>
      <c r="G64" s="28" t="n"/>
      <c r="H64" s="29">
        <f>IF(G64="",0,G64*D64/5)</f>
        <v/>
      </c>
      <c r="I64" s="30" t="n"/>
      <c r="J64" s="31">
        <f>IF(I64="",0,I64*D64/5)</f>
        <v/>
      </c>
      <c r="K64" s="32" t="n"/>
      <c r="L64" s="33">
        <f>IF(K64="",0,K64*D64/5)</f>
        <v/>
      </c>
      <c r="M64" s="34" t="n"/>
      <c r="N64" s="35">
        <f>IF(M64="",0,M64*D64/5)</f>
        <v/>
      </c>
      <c r="P64" s="36">
        <f>IF(E64="",0,D64)</f>
        <v/>
      </c>
      <c r="Q64" s="36">
        <f>IF(G64="",0,D64)</f>
        <v/>
      </c>
      <c r="R64" s="36">
        <f>IF(I64="",0,D64)</f>
        <v/>
      </c>
      <c r="S64" s="36">
        <f>IF(K64="",0,D64)</f>
        <v/>
      </c>
      <c r="T64" s="36">
        <f>IF(M64="",0,D64)</f>
        <v/>
      </c>
    </row>
    <row r="65" ht="18" customHeight="1">
      <c r="A65" s="22" t="n">
        <v>42</v>
      </c>
      <c r="B65" s="23" t="inlineStr">
        <is>
          <t>A5</t>
        </is>
      </c>
      <c r="C65" s="24" t="inlineStr">
        <is>
          <t>SD-WAN &amp; intégration IPVPN / MPLS / ExpressRoute Azure</t>
        </is>
      </c>
      <c r="D65" s="25" t="n">
        <v>0</v>
      </c>
      <c r="E65" s="26" t="n"/>
      <c r="F65" s="27">
        <f>IF(E65="",0,E65*D65/5)</f>
        <v/>
      </c>
      <c r="G65" s="28" t="n"/>
      <c r="H65" s="29">
        <f>IF(G65="",0,G65*D65/5)</f>
        <v/>
      </c>
      <c r="I65" s="30" t="n"/>
      <c r="J65" s="31">
        <f>IF(I65="",0,I65*D65/5)</f>
        <v/>
      </c>
      <c r="K65" s="32" t="n"/>
      <c r="L65" s="33">
        <f>IF(K65="",0,K65*D65/5)</f>
        <v/>
      </c>
      <c r="M65" s="34" t="n"/>
      <c r="N65" s="35">
        <f>IF(M65="",0,M65*D65/5)</f>
        <v/>
      </c>
      <c r="P65" s="36">
        <f>IF(E65="",0,D65)</f>
        <v/>
      </c>
      <c r="Q65" s="36">
        <f>IF(G65="",0,D65)</f>
        <v/>
      </c>
      <c r="R65" s="36">
        <f>IF(I65="",0,D65)</f>
        <v/>
      </c>
      <c r="S65" s="36">
        <f>IF(K65="",0,D65)</f>
        <v/>
      </c>
      <c r="T65" s="36">
        <f>IF(M65="",0,D65)</f>
        <v/>
      </c>
    </row>
    <row r="66" ht="18" customHeight="1">
      <c r="A66" s="22" t="n">
        <v>43</v>
      </c>
      <c r="B66" s="23" t="inlineStr">
        <is>
          <t>Z1</t>
        </is>
      </c>
      <c r="C66" s="24" t="inlineStr">
        <is>
          <t>SASE / SSE — ZTNA, CASB, SWG cloud-native (PoP EU) — ex-A3</t>
        </is>
      </c>
      <c r="D66" s="25" t="n">
        <v>0</v>
      </c>
      <c r="E66" s="26" t="n"/>
      <c r="F66" s="27">
        <f>IF(E66="",0,E66*D66/5)</f>
        <v/>
      </c>
      <c r="G66" s="28" t="n"/>
      <c r="H66" s="29">
        <f>IF(G66="",0,G66*D66/5)</f>
        <v/>
      </c>
      <c r="I66" s="30" t="n"/>
      <c r="J66" s="31">
        <f>IF(I66="",0,I66*D66/5)</f>
        <v/>
      </c>
      <c r="K66" s="32" t="n"/>
      <c r="L66" s="33">
        <f>IF(K66="",0,K66*D66/5)</f>
        <v/>
      </c>
      <c r="M66" s="34" t="n"/>
      <c r="N66" s="35">
        <f>IF(M66="",0,M66*D66/5)</f>
        <v/>
      </c>
      <c r="P66" s="36">
        <f>IF(E66="",0,D66)</f>
        <v/>
      </c>
      <c r="Q66" s="36">
        <f>IF(G66="",0,D66)</f>
        <v/>
      </c>
      <c r="R66" s="36">
        <f>IF(I66="",0,D66)</f>
        <v/>
      </c>
      <c r="S66" s="36">
        <f>IF(K66="",0,D66)</f>
        <v/>
      </c>
      <c r="T66" s="36">
        <f>IF(M66="",0,D66)</f>
        <v/>
      </c>
    </row>
    <row r="67" ht="18" customHeight="1">
      <c r="A67" s="22" t="n">
        <v>44</v>
      </c>
      <c r="B67" s="23" t="inlineStr">
        <is>
          <t>Z2</t>
        </is>
      </c>
      <c r="C67" s="24" t="inlineStr">
        <is>
          <t>Performances SASE cloud-delivered — PoP EU, latence utilisateurs mobiles — ex-D5</t>
        </is>
      </c>
      <c r="D67" s="25" t="n">
        <v>0</v>
      </c>
      <c r="E67" s="26" t="n"/>
      <c r="F67" s="27">
        <f>IF(E67="",0,E67*D67/5)</f>
        <v/>
      </c>
      <c r="G67" s="28" t="n"/>
      <c r="H67" s="29">
        <f>IF(G67="",0,G67*D67/5)</f>
        <v/>
      </c>
      <c r="I67" s="30" t="n"/>
      <c r="J67" s="31">
        <f>IF(I67="",0,I67*D67/5)</f>
        <v/>
      </c>
      <c r="K67" s="32" t="n"/>
      <c r="L67" s="33">
        <f>IF(K67="",0,K67*D67/5)</f>
        <v/>
      </c>
      <c r="M67" s="34" t="n"/>
      <c r="N67" s="35">
        <f>IF(M67="",0,M67*D67/5)</f>
        <v/>
      </c>
      <c r="P67" s="36">
        <f>IF(E67="",0,D67)</f>
        <v/>
      </c>
      <c r="Q67" s="36">
        <f>IF(G67="",0,D67)</f>
        <v/>
      </c>
      <c r="R67" s="36">
        <f>IF(I67="",0,D67)</f>
        <v/>
      </c>
      <c r="S67" s="36">
        <f>IF(K67="",0,D67)</f>
        <v/>
      </c>
      <c r="T67" s="36">
        <f>IF(M67="",0,D67)</f>
        <v/>
      </c>
    </row>
    <row r="68" ht="18" customHeight="1">
      <c r="A68" s="91" t="inlineStr">
        <is>
          <t>Sous-total Z  (non compté)</t>
        </is>
      </c>
      <c r="D68" s="92" t="inlineStr">
        <is>
          <t>#ST-Z</t>
        </is>
      </c>
      <c r="E68" s="39" t="n"/>
      <c r="F68" s="40">
        <f>SUM(F63,F64,F65,F66,F67)</f>
        <v/>
      </c>
      <c r="G68" s="39" t="n"/>
      <c r="H68" s="41">
        <f>SUM(H63,H64,H65,H66,H67)</f>
        <v/>
      </c>
      <c r="I68" s="39" t="n"/>
      <c r="J68" s="42">
        <f>SUM(J63,J64,J65,J66,J67)</f>
        <v/>
      </c>
      <c r="K68" s="39" t="n"/>
      <c r="L68" s="43">
        <f>SUM(L63,L64,L65,L66,L67)</f>
        <v/>
      </c>
      <c r="M68" s="39" t="n"/>
      <c r="N68" s="44">
        <f>SUM(N63,N64,N65,N66,N67)</f>
        <v/>
      </c>
    </row>
    <row r="69" ht="26" customHeight="1">
      <c r="A69" s="93" t="inlineStr">
        <is>
          <t>TOTAL GÉNÉRAL  (/ 100 pts)</t>
        </is>
      </c>
      <c r="D69" s="94" t="inlineStr">
        <is>
          <t>#TOT</t>
        </is>
      </c>
      <c r="E69" s="95" t="n"/>
      <c r="F69" s="96">
        <f>SUM(F7,F8,F9,F10,F11,F14,F15,F16,F17,F18,F19,F20,F23,F24,F25,F28,F29,F30,F31,F34,F35,F36,F37,F38,F39,F42,F43,F44,F45,F46,F47,F51,F52,F53,F56,F57,F58,F59,F60)</f>
        <v/>
      </c>
      <c r="G69" s="95" t="n"/>
      <c r="H69" s="97">
        <f>SUM(H7,H8,H9,H10,H11,H14,H15,H16,H17,H18,H19,H20,H23,H24,H25,H28,H29,H30,H31,H34,H35,H36,H37,H38,H39,H42,H43,H44,H45,H46,H47,H51,H52,H53,H56,H57,H58,H59,H60)</f>
        <v/>
      </c>
      <c r="I69" s="95" t="n"/>
      <c r="J69" s="98">
        <f>SUM(J7,J8,J9,J10,J11,J14,J15,J16,J17,J18,J19,J20,J23,J24,J25,J28,J29,J30,J31,J34,J35,J36,J37,J38,J39,J42,J43,J44,J45,J46,J47,J51,J52,J53,J56,J57,J58,J59,J60)</f>
        <v/>
      </c>
      <c r="K69" s="95" t="n"/>
      <c r="L69" s="99">
        <f>SUM(L7,L8,L9,L10,L11,L14,L15,L16,L17,L18,L19,L20,L23,L24,L25,L28,L29,L30,L31,L34,L35,L36,L37,L38,L39,L42,L43,L44,L45,L46,L47,L51,L52,L53,L56,L57,L58,L59,L60)</f>
        <v/>
      </c>
      <c r="M69" s="95" t="n"/>
      <c r="N69" s="100">
        <f>SUM(N7,N8,N9,N10,N11,N14,N15,N16,N17,N18,N19,N20,N23,N24,N25,N28,N29,N30,N31,N34,N35,N36,N37,N38,N39,N42,N43,N44,N45,N46,N47,N51,N52,N53,N56,N57,N58,N59,N60)</f>
        <v/>
      </c>
    </row>
    <row r="70" ht="18" customHeight="1">
      <c r="A70" s="91" t="inlineStr">
        <is>
          <t>Base réellement instruite  (pts de poids notés, NR exclus)</t>
        </is>
      </c>
      <c r="D70" s="92" t="inlineStr">
        <is>
          <t>#BASE</t>
        </is>
      </c>
      <c r="E70" s="39" t="n"/>
      <c r="F70" s="101">
        <f>SUM(P7,P8,P9,P10,P11,P14,P15,P16,P17,P18,P19,P20,P23,P24,P25,P28,P29,P30,P31,P34,P35,P36,P37,P38,P39,P42,P43,P44,P45,P46,P47,P51,P52,P53,P56,P57,P58,P59,P60)</f>
        <v/>
      </c>
      <c r="G70" s="39" t="n"/>
      <c r="H70" s="102">
        <f>SUM(Q7,Q8,Q9,Q10,Q11,Q14,Q15,Q16,Q17,Q18,Q19,Q20,Q23,Q24,Q25,Q28,Q29,Q30,Q31,Q34,Q35,Q36,Q37,Q38,Q39,Q42,Q43,Q44,Q45,Q46,Q47,Q51,Q52,Q53,Q56,Q57,Q58,Q59,Q60)</f>
        <v/>
      </c>
      <c r="I70" s="39" t="n"/>
      <c r="J70" s="103">
        <f>SUM(R7,R8,R9,R10,R11,R14,R15,R16,R17,R18,R19,R20,R23,R24,R25,R28,R29,R30,R31,R34,R35,R36,R37,R38,R39,R42,R43,R44,R45,R46,R47,R51,R52,R53,R56,R57,R58,R59,R60)</f>
        <v/>
      </c>
      <c r="K70" s="39" t="n"/>
      <c r="L70" s="104">
        <f>SUM(S7,S8,S9,S10,S11,S14,S15,S16,S17,S18,S19,S20,S23,S24,S25,S28,S29,S30,S31,S34,S35,S36,S37,S38,S39,S42,S43,S44,S45,S46,S47,S51,S52,S53,S56,S57,S58,S59,S60)</f>
        <v/>
      </c>
      <c r="M70" s="39" t="n"/>
      <c r="N70" s="105">
        <f>SUM(T7,T8,T9,T10,T11,T14,T15,T16,T17,T18,T19,T20,T23,T24,T25,T28,T29,T30,T31,T34,T35,T36,T37,T38,T39,T42,T43,T44,T45,T46,T47,T51,T52,T53,T56,T57,T58,T59,T60)</f>
        <v/>
      </c>
    </row>
    <row r="71" ht="26" customHeight="1">
      <c r="A71" s="106" t="inlineStr">
        <is>
          <t>TOTAL RENORMALISÉ  (/ 100 sur la base instruite)</t>
        </is>
      </c>
      <c r="D71" s="107" t="inlineStr">
        <is>
          <t>#NORM</t>
        </is>
      </c>
      <c r="E71" s="108" t="n"/>
      <c r="F71" s="109">
        <f>IF(F70=0,"",100*F69/F70)</f>
        <v/>
      </c>
      <c r="G71" s="108" t="n"/>
      <c r="H71" s="110">
        <f>IF(H70=0,"",100*H69/H70)</f>
        <v/>
      </c>
      <c r="I71" s="108" t="n"/>
      <c r="J71" s="110">
        <f>IF(J70=0,"",100*J69/J70)</f>
        <v/>
      </c>
      <c r="K71" s="108" t="n"/>
      <c r="L71" s="110">
        <f>IF(L70=0,"",100*L69/L70)</f>
        <v/>
      </c>
      <c r="M71" s="108" t="n"/>
      <c r="N71" s="111">
        <f>IF(N70=0,"",100*N69/N70)</f>
        <v/>
      </c>
    </row>
    <row r="73" ht="42" customHeight="1">
      <c r="A73" s="112" t="inlineStr">
        <is>
          <t xml:space="preserve">  Légende notes :  CELLULE VIDE = NR, critère non instruit — ni au numérateur ni au dénominateur  ·  0 = instruit, absent ou nul  ·  1 = Insuffisant  ·  2 = Partiel  ·  3 = Satisfaisant  ·  4 = Bon  ·  5 = Excellent.     ·     Ne jamais saisir 0 pour « pas de réponse » : le 0 est une note, le vide est une absence — les deux ne pèsent pas pareil.     ·     G1 (TCO) n'est pas noté : saisir les montants dans la ligne jaune, la note vaut 5 × montant le plus bas / montant de l'offre (montant inconnu = laisser VIDE, jamais 0).     ·     Catégorie Z = hors périmètre, affichée mais exclue du total.     ·     Les identifiants ne sont PAS séquentiels (A1 A2 A7 A4 A5 A6 ; A3 est devenu Z1, D5 est devenu Z2) : apparier par la colonne ID, jamais par le numéro de ligne. La colonne # ne sert qu'au repérage visuel.     ·     Les lignes de structure portent une clé en colonne ID ou Poids — #TCO (saisie des montants), #ST-A à #ST-Z (sous-totaux), #TOT, #BASE, #NORM (les trois totaux). Elles se décalent quand un critère change de catégorie : les repérer par cette clé, ou par les plages nommées TOTAL_&lt;vendeur&gt;, BASE_&lt;vendeur&gt;, NORM_&lt;vendeur&gt;, TCO_&lt;vendeur&gt;, ST_&lt;cat&gt;_&lt;vendeur&gt;.</t>
        </is>
      </c>
    </row>
  </sheetData>
  <mergeCells count="27">
    <mergeCell ref="A41:C41"/>
    <mergeCell ref="B3:C3"/>
    <mergeCell ref="A27:C27"/>
    <mergeCell ref="A73:N73"/>
    <mergeCell ref="A21:C21"/>
    <mergeCell ref="A55:C55"/>
    <mergeCell ref="A50:C50"/>
    <mergeCell ref="A12:C12"/>
    <mergeCell ref="A26:C26"/>
    <mergeCell ref="A1:N1"/>
    <mergeCell ref="A33:C33"/>
    <mergeCell ref="A71:C71"/>
    <mergeCell ref="A32:C32"/>
    <mergeCell ref="A22:C22"/>
    <mergeCell ref="A62:C62"/>
    <mergeCell ref="A13:C13"/>
    <mergeCell ref="A68:C68"/>
    <mergeCell ref="A2:N2"/>
    <mergeCell ref="A40:C40"/>
    <mergeCell ref="A48:C48"/>
    <mergeCell ref="A49:C49"/>
    <mergeCell ref="A4:N4"/>
    <mergeCell ref="A61:C61"/>
    <mergeCell ref="A6:C6"/>
    <mergeCell ref="A70:C70"/>
    <mergeCell ref="A69:C69"/>
    <mergeCell ref="A54:C54"/>
  </mergeCells>
  <dataValidations count="5">
    <dataValidation sqref="E7 E8 E9 E10 E11 E14 E15 E16 E17 E18 E19 E20 E23 E24 E25 E28 E29 E30 E31 E34 E35 E36 E37 E38 E39 E42 E43 E44 E45 E46 E47 E52 E53 E56 E57 E58 E59 E60 E63 E64 E65 E66 E67" showDropDown="0" showInputMessage="0" showErrorMessage="1" allowBlank="1" errorTitle="Note invalide" error="Entrez un entier entre 0 et 5, ou laissez VIDE pour « non instruit » (NR)." type="whole" operator="between">
      <formula1>0</formula1>
      <formula2>5</formula2>
    </dataValidation>
    <dataValidation sqref="G7 G8 G9 G10 G11 G14 G15 G16 G17 G18 G19 G20 G23 G24 G25 G28 G29 G30 G31 G34 G35 G36 G37 G38 G39 G42 G43 G44 G45 G46 G47 G52 G53 G56 G57 G58 G59 G60 G63 G64 G65 G66 G67" showDropDown="0" showInputMessage="0" showErrorMessage="1" allowBlank="1" errorTitle="Note invalide" error="Entrez un entier entre 0 et 5, ou laissez VIDE pour « non instruit » (NR)." type="whole" operator="between">
      <formula1>0</formula1>
      <formula2>5</formula2>
    </dataValidation>
    <dataValidation sqref="I7 I8 I9 I10 I11 I14 I15 I16 I17 I18 I19 I20 I23 I24 I25 I28 I29 I30 I31 I34 I35 I36 I37 I38 I39 I42 I43 I44 I45 I46 I47 I52 I53 I56 I57 I58 I59 I60 I63 I64 I65 I66 I67" showDropDown="0" showInputMessage="0" showErrorMessage="1" allowBlank="1" errorTitle="Note invalide" error="Entrez un entier entre 0 et 5, ou laissez VIDE pour « non instruit » (NR)." type="whole" operator="between">
      <formula1>0</formula1>
      <formula2>5</formula2>
    </dataValidation>
    <dataValidation sqref="K7 K8 K9 K10 K11 K14 K15 K16 K17 K18 K19 K20 K23 K24 K25 K28 K29 K30 K31 K34 K35 K36 K37 K38 K39 K42 K43 K44 K45 K46 K47 K52 K53 K56 K57 K58 K59 K60 K63 K64 K65 K66 K67" showDropDown="0" showInputMessage="0" showErrorMessage="1" allowBlank="1" errorTitle="Note invalide" error="Entrez un entier entre 0 et 5, ou laissez VIDE pour « non instruit » (NR)." type="whole" operator="between">
      <formula1>0</formula1>
      <formula2>5</formula2>
    </dataValidation>
    <dataValidation sqref="M7 M8 M9 M10 M11 M14 M15 M16 M17 M18 M19 M20 M23 M24 M25 M28 M29 M30 M31 M34 M35 M36 M37 M38 M39 M42 M43 M44 M45 M46 M47 M52 M53 M56 M57 M58 M59 M60 M63 M64 M65 M66 M67" showDropDown="0" showInputMessage="0" showErrorMessage="1" allowBlank="1" errorTitle="Note invalide" error="Entrez un entier entre 0 et 5, ou laissez VIDE pour « non instruit » (NR)." type="whole" operator="between">
      <formula1>0</formula1>
      <formula2>5</formula2>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26"/>
  <sheetViews>
    <sheetView showGridLines="0" workbookViewId="0">
      <selection activeCell="A1" sqref="A1"/>
    </sheetView>
  </sheetViews>
  <sheetFormatPr baseColWidth="8" defaultRowHeight="15"/>
  <cols>
    <col width="22" customWidth="1" min="1" max="1"/>
    <col width="14" customWidth="1" min="2" max="2"/>
    <col width="22" customWidth="1" min="3" max="3"/>
    <col width="14" customWidth="1" min="4" max="4"/>
    <col width="22" customWidth="1" min="5" max="5"/>
    <col width="14" customWidth="1" min="6" max="6"/>
    <col width="22" customWidth="1" min="7" max="7"/>
    <col width="14" customWidth="1" min="8" max="8"/>
    <col width="22" customWidth="1" min="9" max="9"/>
    <col width="14" customWidth="1" min="10" max="10"/>
  </cols>
  <sheetData>
    <row r="1" ht="28" customHeight="1">
      <c r="A1" s="1" t="inlineStr">
        <is>
          <t>STIB — AO Sécurité réseau · Résumé &amp; Classement</t>
        </is>
      </c>
    </row>
    <row r="2" ht="18" customHeight="1">
      <c r="A2" s="113">
        <f>Évaluation!B3</f>
        <v/>
      </c>
    </row>
    <row r="3" ht="8" customHeight="1"/>
    <row r="4" ht="20" customHeight="1">
      <c r="A4" s="114" t="inlineStr">
        <is>
          <t xml:space="preserve">  Scores par catégorie</t>
        </is>
      </c>
    </row>
    <row r="5" ht="24" customHeight="1">
      <c r="A5" s="115" t="inlineStr">
        <is>
          <t>Catégorie</t>
        </is>
      </c>
      <c r="B5" s="115" t="inlineStr">
        <is>
          <t>Max pts</t>
        </is>
      </c>
      <c r="C5" s="116" t="inlineStr">
        <is>
          <t>Cisco</t>
        </is>
      </c>
      <c r="D5" s="116" t="inlineStr">
        <is>
          <t>/ max</t>
        </is>
      </c>
      <c r="E5" s="117" t="inlineStr">
        <is>
          <t>Palo Alto</t>
        </is>
      </c>
      <c r="F5" s="117" t="inlineStr">
        <is>
          <t>/ max</t>
        </is>
      </c>
      <c r="G5" s="118" t="inlineStr">
        <is>
          <t>Fortinet</t>
        </is>
      </c>
      <c r="H5" s="118" t="inlineStr">
        <is>
          <t>/ max</t>
        </is>
      </c>
      <c r="I5" s="119" t="inlineStr">
        <is>
          <t>Check Point</t>
        </is>
      </c>
      <c r="J5" s="119" t="inlineStr">
        <is>
          <t>/ max</t>
        </is>
      </c>
      <c r="K5" s="120" t="inlineStr">
        <is>
          <t>Juniper</t>
        </is>
      </c>
      <c r="L5" s="120" t="inlineStr">
        <is>
          <t>/ max</t>
        </is>
      </c>
    </row>
    <row r="6" ht="18" customHeight="1">
      <c r="A6" s="121" t="inlineStr">
        <is>
          <t>A — Fonctionnalités techniques</t>
        </is>
      </c>
      <c r="B6" s="122" t="n">
        <v>20</v>
      </c>
      <c r="C6" s="123">
        <f>Évaluation!F12</f>
        <v/>
      </c>
      <c r="D6" s="124">
        <f>(Évaluation!F12)/(20)*100</f>
        <v/>
      </c>
      <c r="E6" s="125">
        <f>Évaluation!H12</f>
        <v/>
      </c>
      <c r="F6" s="126">
        <f>(Évaluation!H12)/(20)*100</f>
        <v/>
      </c>
      <c r="G6" s="127">
        <f>Évaluation!J12</f>
        <v/>
      </c>
      <c r="H6" s="128">
        <f>(Évaluation!J12)/(20)*100</f>
        <v/>
      </c>
      <c r="I6" s="129">
        <f>Évaluation!L12</f>
        <v/>
      </c>
      <c r="J6" s="130">
        <f>(Évaluation!L12)/(20)*100</f>
        <v/>
      </c>
      <c r="K6" s="131">
        <f>Évaluation!N12</f>
        <v/>
      </c>
      <c r="L6" s="132">
        <f>(Évaluation!N12)/(20)*100</f>
        <v/>
      </c>
    </row>
    <row r="7" ht="18" customHeight="1">
      <c r="A7" s="133" t="inlineStr">
        <is>
          <t>B — Sécurité &amp; threat prevention</t>
        </is>
      </c>
      <c r="B7" s="134" t="n">
        <v>12</v>
      </c>
      <c r="C7" s="123">
        <f>Évaluation!F21</f>
        <v/>
      </c>
      <c r="D7" s="124">
        <f>(Évaluation!F21)/(12)*100</f>
        <v/>
      </c>
      <c r="E7" s="125">
        <f>Évaluation!H21</f>
        <v/>
      </c>
      <c r="F7" s="126">
        <f>(Évaluation!H21)/(12)*100</f>
        <v/>
      </c>
      <c r="G7" s="127">
        <f>Évaluation!J21</f>
        <v/>
      </c>
      <c r="H7" s="128">
        <f>(Évaluation!J21)/(12)*100</f>
        <v/>
      </c>
      <c r="I7" s="129">
        <f>Évaluation!L21</f>
        <v/>
      </c>
      <c r="J7" s="130">
        <f>(Évaluation!L21)/(12)*100</f>
        <v/>
      </c>
      <c r="K7" s="131">
        <f>Évaluation!N21</f>
        <v/>
      </c>
      <c r="L7" s="132">
        <f>(Évaluation!N21)/(12)*100</f>
        <v/>
      </c>
    </row>
    <row r="8" ht="18" customHeight="1">
      <c r="A8" s="135" t="inlineStr">
        <is>
          <t>C — Conformité &amp; gouvernance</t>
        </is>
      </c>
      <c r="B8" s="136" t="n">
        <v>4</v>
      </c>
      <c r="C8" s="123">
        <f>Évaluation!F26</f>
        <v/>
      </c>
      <c r="D8" s="124">
        <f>(Évaluation!F26)/(4)*100</f>
        <v/>
      </c>
      <c r="E8" s="125">
        <f>Évaluation!H26</f>
        <v/>
      </c>
      <c r="F8" s="126">
        <f>(Évaluation!H26)/(4)*100</f>
        <v/>
      </c>
      <c r="G8" s="127">
        <f>Évaluation!J26</f>
        <v/>
      </c>
      <c r="H8" s="128">
        <f>(Évaluation!J26)/(4)*100</f>
        <v/>
      </c>
      <c r="I8" s="129">
        <f>Évaluation!L26</f>
        <v/>
      </c>
      <c r="J8" s="130">
        <f>(Évaluation!L26)/(4)*100</f>
        <v/>
      </c>
      <c r="K8" s="131">
        <f>Évaluation!N26</f>
        <v/>
      </c>
      <c r="L8" s="132">
        <f>(Évaluation!N26)/(4)*100</f>
        <v/>
      </c>
    </row>
    <row r="9" ht="18" customHeight="1">
      <c r="A9" s="137" t="inlineStr">
        <is>
          <t>D — Performance &amp; scalabilité</t>
        </is>
      </c>
      <c r="B9" s="138" t="n">
        <v>10</v>
      </c>
      <c r="C9" s="123">
        <f>Évaluation!F32</f>
        <v/>
      </c>
      <c r="D9" s="124">
        <f>(Évaluation!F32)/(10)*100</f>
        <v/>
      </c>
      <c r="E9" s="125">
        <f>Évaluation!H32</f>
        <v/>
      </c>
      <c r="F9" s="126">
        <f>(Évaluation!H32)/(10)*100</f>
        <v/>
      </c>
      <c r="G9" s="127">
        <f>Évaluation!J32</f>
        <v/>
      </c>
      <c r="H9" s="128">
        <f>(Évaluation!J32)/(10)*100</f>
        <v/>
      </c>
      <c r="I9" s="129">
        <f>Évaluation!L32</f>
        <v/>
      </c>
      <c r="J9" s="130">
        <f>(Évaluation!L32)/(10)*100</f>
        <v/>
      </c>
      <c r="K9" s="131">
        <f>Évaluation!N32</f>
        <v/>
      </c>
      <c r="L9" s="132">
        <f>(Évaluation!N32)/(10)*100</f>
        <v/>
      </c>
    </row>
    <row r="10" ht="18" customHeight="1">
      <c r="A10" s="139" t="inlineStr">
        <is>
          <t>E — Gestion, exploitation &amp; intégration</t>
        </is>
      </c>
      <c r="B10" s="140" t="n">
        <v>12</v>
      </c>
      <c r="C10" s="123">
        <f>Évaluation!F40</f>
        <v/>
      </c>
      <c r="D10" s="124">
        <f>(Évaluation!F40)/(12)*100</f>
        <v/>
      </c>
      <c r="E10" s="125">
        <f>Évaluation!H40</f>
        <v/>
      </c>
      <c r="F10" s="126">
        <f>(Évaluation!H40)/(12)*100</f>
        <v/>
      </c>
      <c r="G10" s="127">
        <f>Évaluation!J40</f>
        <v/>
      </c>
      <c r="H10" s="128">
        <f>(Évaluation!J40)/(12)*100</f>
        <v/>
      </c>
      <c r="I10" s="129">
        <f>Évaluation!L40</f>
        <v/>
      </c>
      <c r="J10" s="130">
        <f>(Évaluation!L40)/(12)*100</f>
        <v/>
      </c>
      <c r="K10" s="131">
        <f>Évaluation!N40</f>
        <v/>
      </c>
      <c r="L10" s="132">
        <f>(Évaluation!N40)/(12)*100</f>
        <v/>
      </c>
    </row>
    <row r="11" ht="18" customHeight="1">
      <c r="A11" s="141" t="inlineStr">
        <is>
          <t>F — Support, SLA &amp; continuité</t>
        </is>
      </c>
      <c r="B11" s="142" t="n">
        <v>12</v>
      </c>
      <c r="C11" s="123">
        <f>Évaluation!F48</f>
        <v/>
      </c>
      <c r="D11" s="124">
        <f>(Évaluation!F48)/(12)*100</f>
        <v/>
      </c>
      <c r="E11" s="125">
        <f>Évaluation!H48</f>
        <v/>
      </c>
      <c r="F11" s="126">
        <f>(Évaluation!H48)/(12)*100</f>
        <v/>
      </c>
      <c r="G11" s="127">
        <f>Évaluation!J48</f>
        <v/>
      </c>
      <c r="H11" s="128">
        <f>(Évaluation!J48)/(12)*100</f>
        <v/>
      </c>
      <c r="I11" s="129">
        <f>Évaluation!L48</f>
        <v/>
      </c>
      <c r="J11" s="130">
        <f>(Évaluation!L48)/(12)*100</f>
        <v/>
      </c>
      <c r="K11" s="131">
        <f>Évaluation!N48</f>
        <v/>
      </c>
      <c r="L11" s="132">
        <f>(Évaluation!N48)/(12)*100</f>
        <v/>
      </c>
    </row>
    <row r="12" ht="18" customHeight="1">
      <c r="A12" s="143" t="inlineStr">
        <is>
          <t>G — Financier &amp; TCO</t>
        </is>
      </c>
      <c r="B12" s="144" t="n">
        <v>20</v>
      </c>
      <c r="C12" s="123">
        <f>Évaluation!F54</f>
        <v/>
      </c>
      <c r="D12" s="124">
        <f>(Évaluation!F54)/(20)*100</f>
        <v/>
      </c>
      <c r="E12" s="125">
        <f>Évaluation!H54</f>
        <v/>
      </c>
      <c r="F12" s="126">
        <f>(Évaluation!H54)/(20)*100</f>
        <v/>
      </c>
      <c r="G12" s="127">
        <f>Évaluation!J54</f>
        <v/>
      </c>
      <c r="H12" s="128">
        <f>(Évaluation!J54)/(20)*100</f>
        <v/>
      </c>
      <c r="I12" s="129">
        <f>Évaluation!L54</f>
        <v/>
      </c>
      <c r="J12" s="130">
        <f>(Évaluation!L54)/(20)*100</f>
        <v/>
      </c>
      <c r="K12" s="131">
        <f>Évaluation!N54</f>
        <v/>
      </c>
      <c r="L12" s="132">
        <f>(Évaluation!N54)/(20)*100</f>
        <v/>
      </c>
    </row>
    <row r="13" ht="18" customHeight="1">
      <c r="A13" s="145" t="inlineStr">
        <is>
          <t>H — Résilience &amp; continuité d'exploitation</t>
        </is>
      </c>
      <c r="B13" s="146" t="n">
        <v>10</v>
      </c>
      <c r="C13" s="123">
        <f>Évaluation!F61</f>
        <v/>
      </c>
      <c r="D13" s="124">
        <f>(Évaluation!F61)/(10)*100</f>
        <v/>
      </c>
      <c r="E13" s="125">
        <f>Évaluation!H61</f>
        <v/>
      </c>
      <c r="F13" s="126">
        <f>(Évaluation!H61)/(10)*100</f>
        <v/>
      </c>
      <c r="G13" s="127">
        <f>Évaluation!J61</f>
        <v/>
      </c>
      <c r="H13" s="128">
        <f>(Évaluation!J61)/(10)*100</f>
        <v/>
      </c>
      <c r="I13" s="129">
        <f>Évaluation!L61</f>
        <v/>
      </c>
      <c r="J13" s="130">
        <f>(Évaluation!L61)/(10)*100</f>
        <v/>
      </c>
      <c r="K13" s="131">
        <f>Évaluation!N61</f>
        <v/>
      </c>
      <c r="L13" s="132">
        <f>(Évaluation!N61)/(10)*100</f>
        <v/>
      </c>
    </row>
    <row r="14" ht="18" customHeight="1">
      <c r="A14" s="147" t="inlineStr">
        <is>
          <t>Z — Hors périmètre — informatif, non pondéré</t>
        </is>
      </c>
      <c r="B14" s="148" t="n">
        <v>0</v>
      </c>
      <c r="C14" s="123">
        <f>Évaluation!F68</f>
        <v/>
      </c>
      <c r="D14" s="149" t="inlineStr">
        <is>
          <t>—</t>
        </is>
      </c>
      <c r="E14" s="125">
        <f>Évaluation!H68</f>
        <v/>
      </c>
      <c r="F14" s="150" t="inlineStr">
        <is>
          <t>—</t>
        </is>
      </c>
      <c r="G14" s="127">
        <f>Évaluation!J68</f>
        <v/>
      </c>
      <c r="H14" s="151" t="inlineStr">
        <is>
          <t>—</t>
        </is>
      </c>
      <c r="I14" s="129">
        <f>Évaluation!L68</f>
        <v/>
      </c>
      <c r="J14" s="152" t="inlineStr">
        <is>
          <t>—</t>
        </is>
      </c>
      <c r="K14" s="131">
        <f>Évaluation!N68</f>
        <v/>
      </c>
      <c r="L14" s="153" t="inlineStr">
        <is>
          <t>—</t>
        </is>
      </c>
    </row>
    <row r="16" ht="26" customHeight="1">
      <c r="A16" s="93" t="inlineStr">
        <is>
          <t>TOTAL GÉNÉRAL  (/ 100 pts)</t>
        </is>
      </c>
      <c r="C16" s="154">
        <f>Évaluation!F69</f>
        <v/>
      </c>
      <c r="D16" s="95" t="n"/>
      <c r="E16" s="155">
        <f>Évaluation!H69</f>
        <v/>
      </c>
      <c r="F16" s="95" t="n"/>
      <c r="G16" s="156">
        <f>Évaluation!J69</f>
        <v/>
      </c>
      <c r="H16" s="95" t="n"/>
      <c r="I16" s="157">
        <f>Évaluation!L69</f>
        <v/>
      </c>
      <c r="J16" s="95" t="n"/>
      <c r="K16" s="158">
        <f>Évaluation!N69</f>
        <v/>
      </c>
      <c r="L16" s="95" t="n"/>
    </row>
    <row r="17" ht="20" customHeight="1">
      <c r="A17" s="159" t="inlineStr">
        <is>
          <t>Base instruite (pts notés)</t>
        </is>
      </c>
      <c r="C17" s="40">
        <f>Évaluation!F70</f>
        <v/>
      </c>
      <c r="D17" s="39" t="n"/>
      <c r="E17" s="41">
        <f>Évaluation!H70</f>
        <v/>
      </c>
      <c r="F17" s="39" t="n"/>
      <c r="G17" s="42">
        <f>Évaluation!J70</f>
        <v/>
      </c>
      <c r="H17" s="39" t="n"/>
      <c r="I17" s="43">
        <f>Évaluation!L70</f>
        <v/>
      </c>
      <c r="J17" s="39" t="n"/>
      <c r="K17" s="44">
        <f>Évaluation!N70</f>
        <v/>
      </c>
      <c r="L17" s="39" t="n"/>
    </row>
    <row r="18" ht="20" customHeight="1">
      <c r="A18" s="160" t="inlineStr">
        <is>
          <t>TOTAL RENORMALISÉ (/ 100)</t>
        </is>
      </c>
      <c r="C18" s="161">
        <f>Évaluation!F71</f>
        <v/>
      </c>
      <c r="D18" s="108" t="n"/>
      <c r="E18" s="161">
        <f>Évaluation!H71</f>
        <v/>
      </c>
      <c r="F18" s="108" t="n"/>
      <c r="G18" s="161">
        <f>Évaluation!J71</f>
        <v/>
      </c>
      <c r="H18" s="108" t="n"/>
      <c r="I18" s="161">
        <f>Évaluation!L71</f>
        <v/>
      </c>
      <c r="J18" s="108" t="n"/>
      <c r="K18" s="161">
        <f>Évaluation!N71</f>
        <v/>
      </c>
      <c r="L18" s="108" t="n"/>
    </row>
    <row r="20" ht="20" customHeight="1">
      <c r="A20" s="114" t="inlineStr">
        <is>
          <t xml:space="preserve">  Classement automatique (calculé)</t>
        </is>
      </c>
    </row>
    <row r="21" ht="20" customHeight="1">
      <c r="A21" s="115" t="inlineStr">
        <is>
          <t>Rang</t>
        </is>
      </c>
      <c r="B21" s="162" t="inlineStr">
        <is>
          <t>Vendeur</t>
        </is>
      </c>
      <c r="C21" s="115" t="inlineStr">
        <is>
          <t>Score total</t>
        </is>
      </c>
      <c r="D21" s="115" t="inlineStr">
        <is>
          <t>% du max</t>
        </is>
      </c>
    </row>
    <row r="22" ht="20" customHeight="1">
      <c r="A22" s="163" t="n">
        <v>1</v>
      </c>
      <c r="B22" s="164">
        <f>INDEX({"Cisco","Palo Alto","Fortinet","Check Point","Juniper"},MATCH(LARGE({Évaluation!F69,Évaluation!H69,Évaluation!J69,Évaluation!L69,Évaluation!N69},1),{Évaluation!F69,Évaluation!H69,Évaluation!J69,Évaluation!L69,Évaluation!N69},0))</f>
        <v/>
      </c>
      <c r="C22" s="165">
        <f>LARGE({Évaluation!F69,Évaluation!H69,Évaluation!J69,Évaluation!L69,Évaluation!N69},1)</f>
        <v/>
      </c>
      <c r="D22" s="166">
        <f>C22/100*100</f>
        <v/>
      </c>
    </row>
    <row r="23" ht="20" customHeight="1">
      <c r="A23" s="167" t="n">
        <v>2</v>
      </c>
      <c r="B23" s="168">
        <f>INDEX({"Cisco","Palo Alto","Fortinet","Check Point","Juniper"},MATCH(LARGE({Évaluation!F69,Évaluation!H69,Évaluation!J69,Évaluation!L69,Évaluation!N69},2),{Évaluation!F69,Évaluation!H69,Évaluation!J69,Évaluation!L69,Évaluation!N69},0))</f>
        <v/>
      </c>
      <c r="C23" s="169">
        <f>LARGE({Évaluation!F69,Évaluation!H69,Évaluation!J69,Évaluation!L69,Évaluation!N69},2)</f>
        <v/>
      </c>
      <c r="D23" s="170">
        <f>C23/100*100</f>
        <v/>
      </c>
    </row>
    <row r="24" ht="20" customHeight="1">
      <c r="A24" s="167" t="n">
        <v>3</v>
      </c>
      <c r="B24" s="168">
        <f>INDEX({"Cisco","Palo Alto","Fortinet","Check Point","Juniper"},MATCH(LARGE({Évaluation!F69,Évaluation!H69,Évaluation!J69,Évaluation!L69,Évaluation!N69},3),{Évaluation!F69,Évaluation!H69,Évaluation!J69,Évaluation!L69,Évaluation!N69},0))</f>
        <v/>
      </c>
      <c r="C24" s="169">
        <f>LARGE({Évaluation!F69,Évaluation!H69,Évaluation!J69,Évaluation!L69,Évaluation!N69},3)</f>
        <v/>
      </c>
      <c r="D24" s="170">
        <f>C24/100*100</f>
        <v/>
      </c>
    </row>
    <row r="25" ht="20" customHeight="1">
      <c r="A25" s="167" t="n">
        <v>4</v>
      </c>
      <c r="B25" s="168">
        <f>INDEX({"Cisco","Palo Alto","Fortinet","Check Point","Juniper"},MATCH(LARGE({Évaluation!F69,Évaluation!H69,Évaluation!J69,Évaluation!L69,Évaluation!N69},4),{Évaluation!F69,Évaluation!H69,Évaluation!J69,Évaluation!L69,Évaluation!N69},0))</f>
        <v/>
      </c>
      <c r="C25" s="169">
        <f>LARGE({Évaluation!F69,Évaluation!H69,Évaluation!J69,Évaluation!L69,Évaluation!N69},4)</f>
        <v/>
      </c>
      <c r="D25" s="170">
        <f>C25/100*100</f>
        <v/>
      </c>
    </row>
    <row r="26" ht="20" customHeight="1">
      <c r="A26" s="167" t="n">
        <v>5</v>
      </c>
      <c r="B26" s="168">
        <f>INDEX({"Cisco","Palo Alto","Fortinet","Check Point","Juniper"},MATCH(LARGE({Évaluation!F69,Évaluation!H69,Évaluation!J69,Évaluation!L69,Évaluation!N69},5),{Évaluation!F69,Évaluation!H69,Évaluation!J69,Évaluation!L69,Évaluation!N69},0))</f>
        <v/>
      </c>
      <c r="C26" s="169">
        <f>LARGE({Évaluation!F69,Évaluation!H69,Évaluation!J69,Évaluation!L69,Évaluation!N69},5)</f>
        <v/>
      </c>
      <c r="D26" s="170">
        <f>C26/100*100</f>
        <v/>
      </c>
    </row>
  </sheetData>
  <mergeCells count="7">
    <mergeCell ref="A1:J1"/>
    <mergeCell ref="A16:B16"/>
    <mergeCell ref="A2:J2"/>
    <mergeCell ref="A4:J4"/>
    <mergeCell ref="A20:J20"/>
    <mergeCell ref="A17:B17"/>
    <mergeCell ref="A18:B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2026-07-30T13:07:11Z</dcterms:created>
  <dcterms:modified xmlns:dcterms="http://purl.org/dc/terms/" xmlns:xsi="http://www.w3.org/2001/XMLSchema-instance" xsi:type="dcterms:W3CDTF">2026-07-30T13:07:12Z</dcterms:modified>
</cp:coreProperties>
</file>